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TUK/STUK_PRODUKTION/AP_GYM/27344_HHX_VOEK_B_forsoegsprove/27344_BRIEF/"/>
    </mc:Choice>
  </mc:AlternateContent>
  <xr:revisionPtr revIDLastSave="0" documentId="8_{614C8233-EA56-AB46-BD19-E84A4B4D9626}" xr6:coauthVersionLast="47" xr6:coauthVersionMax="47" xr10:uidLastSave="{00000000-0000-0000-0000-000000000000}"/>
  <bookViews>
    <workbookView xWindow="8200" yWindow="500" windowWidth="19420" windowHeight="21740" xr2:uid="{00000000-000D-0000-FFFF-FFFF00000000}"/>
  </bookViews>
  <sheets>
    <sheet name="Bilag 1 " sheetId="6" r:id="rId1"/>
    <sheet name="Bilag 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B28" i="7" s="1"/>
  <c r="C4" i="7"/>
  <c r="C28" i="7" s="1"/>
  <c r="D4" i="7"/>
  <c r="E4" i="7"/>
  <c r="E28" i="7" s="1"/>
  <c r="E31" i="7"/>
  <c r="D31" i="7"/>
  <c r="C31" i="7"/>
  <c r="B31" i="7"/>
  <c r="E30" i="7"/>
  <c r="D30" i="7"/>
  <c r="C30" i="7"/>
  <c r="B30" i="7"/>
  <c r="E29" i="7"/>
  <c r="D29" i="7"/>
  <c r="C29" i="7"/>
  <c r="B29" i="7"/>
  <c r="D28" i="7"/>
  <c r="D22" i="6"/>
  <c r="D7" i="6"/>
  <c r="C22" i="6"/>
  <c r="B22" i="6"/>
  <c r="B23" i="6" s="1"/>
  <c r="C7" i="6"/>
  <c r="B7" i="6"/>
  <c r="C46" i="6"/>
  <c r="B46" i="6"/>
  <c r="C45" i="6"/>
  <c r="B45" i="6"/>
  <c r="C44" i="6"/>
  <c r="B44" i="6"/>
  <c r="C43" i="6"/>
  <c r="B43" i="6"/>
  <c r="C40" i="6"/>
  <c r="B40" i="6"/>
  <c r="C39" i="6"/>
  <c r="B39" i="6"/>
  <c r="C37" i="6"/>
  <c r="B37" i="6"/>
  <c r="A37" i="6"/>
  <c r="C36" i="6"/>
  <c r="B36" i="6"/>
  <c r="D19" i="6"/>
  <c r="C19" i="6"/>
  <c r="B19" i="6"/>
  <c r="C38" i="6" l="1"/>
  <c r="D23" i="6"/>
  <c r="D33" i="6"/>
  <c r="B38" i="6"/>
  <c r="C33" i="6"/>
  <c r="B33" i="6"/>
  <c r="C23" i="6"/>
  <c r="B8" i="6" l="1"/>
  <c r="B11" i="6" s="1"/>
  <c r="D8" i="6"/>
  <c r="D11" i="6" s="1"/>
  <c r="C8" i="6"/>
  <c r="C11" i="6" s="1"/>
  <c r="D32" i="6" l="1"/>
  <c r="D31" i="6"/>
  <c r="C32" i="6"/>
  <c r="C31" i="6"/>
  <c r="B32" i="6"/>
  <c r="B31" i="6"/>
  <c r="B14" i="6"/>
  <c r="C14" i="6"/>
  <c r="D14" i="6"/>
</calcChain>
</file>

<file path=xl/sharedStrings.xml><?xml version="1.0" encoding="utf-8"?>
<sst xmlns="http://schemas.openxmlformats.org/spreadsheetml/2006/main" count="62" uniqueCount="50">
  <si>
    <t>Uddrag af resultatopgørelse</t>
  </si>
  <si>
    <t>Nettoomsætning</t>
  </si>
  <si>
    <t>Uddrag af balance</t>
  </si>
  <si>
    <t>Aktiver i alt</t>
  </si>
  <si>
    <t>Afkastningsgrad, %</t>
  </si>
  <si>
    <t>Overskudsgrad, %</t>
  </si>
  <si>
    <t>Aktivernes omsætningshastighed, gange</t>
  </si>
  <si>
    <t xml:space="preserve">Finansielle omkostninger </t>
  </si>
  <si>
    <t xml:space="preserve">Resultat af primær drift </t>
  </si>
  <si>
    <t xml:space="preserve">Resultat før skat </t>
  </si>
  <si>
    <t>Egenkapital</t>
  </si>
  <si>
    <t>Rentabilitet:</t>
  </si>
  <si>
    <t>Omsætningsaktiver</t>
  </si>
  <si>
    <t>Kortfristede gældsforpligtelser</t>
  </si>
  <si>
    <t>Indekstal for indtjeningsevne:</t>
  </si>
  <si>
    <t>Beløb i 1.000 kr.</t>
  </si>
  <si>
    <t>Vareforbrug</t>
  </si>
  <si>
    <t>Bruttofortjeneste</t>
  </si>
  <si>
    <t>Finansielle indtægter</t>
  </si>
  <si>
    <t>Personaleomkostninger</t>
  </si>
  <si>
    <t>Af- og nedskrivninger mv.</t>
  </si>
  <si>
    <t>Andre eksterne omkostninger mv.</t>
  </si>
  <si>
    <t>Anlægsaktiver</t>
  </si>
  <si>
    <t>Varebeholdninger</t>
  </si>
  <si>
    <t>Tilgodehavender fra salg</t>
  </si>
  <si>
    <t>Indekstal for kapitaltilpasningsevne:</t>
  </si>
  <si>
    <t>Regnskabs- og nøgletal for Søstrene Grenes Holding ApS</t>
  </si>
  <si>
    <t>2023/24</t>
  </si>
  <si>
    <t>2022/23</t>
  </si>
  <si>
    <t>2021/22</t>
  </si>
  <si>
    <t xml:space="preserve">Forpligtelser i alt </t>
  </si>
  <si>
    <t>Passiver i alt</t>
  </si>
  <si>
    <t>Udvalgte balanceposter:</t>
  </si>
  <si>
    <t>Tilgodehavender</t>
  </si>
  <si>
    <t>Af- og nedskrivninger</t>
  </si>
  <si>
    <t>Kilde: Bearbejdet uddrag af Søstrene Grenes Holding ApS' årsrapporter for 2023/24, 2022/23 og 2021/22.</t>
  </si>
  <si>
    <t>CSR-rapportering</t>
  </si>
  <si>
    <t>Forbrug i produktionen</t>
  </si>
  <si>
    <t>El, kwh</t>
  </si>
  <si>
    <t>Varme, mwh</t>
  </si>
  <si>
    <t>Produktion</t>
  </si>
  <si>
    <t>Produktion, ton</t>
  </si>
  <si>
    <t>Produktionsindeks</t>
  </si>
  <si>
    <t>Forbrugsindeks</t>
  </si>
  <si>
    <t>Miljøindikatorer</t>
  </si>
  <si>
    <t>Gummi, tons</t>
  </si>
  <si>
    <t>Vand, L</t>
  </si>
  <si>
    <t>Varme, MWh</t>
  </si>
  <si>
    <t>Synetetisk gummi, ton</t>
  </si>
  <si>
    <t>Plantebaseret gummi,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</si>
</sst>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-* #,##0.00\ _k_r_-;\-* #,##0.00\ _k_r_-;_-* &quot;-&quot;??\ _k_r_-;_-@_-"/>
    <numFmt numFmtId="167" formatCode="0.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2" fillId="0" borderId="2" xfId="3" applyNumberFormat="1" applyFont="1" applyBorder="1" applyAlignment="1">
      <alignment horizontal="right" vertical="top" wrapText="1" indent="1"/>
    </xf>
    <xf numFmtId="3" fontId="5" fillId="0" borderId="2" xfId="3" applyNumberFormat="1" applyFont="1" applyBorder="1" applyAlignment="1">
      <alignment horizontal="right" vertical="top" wrapText="1" indent="1"/>
    </xf>
    <xf numFmtId="0" fontId="3" fillId="0" borderId="3" xfId="3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0" fillId="0" borderId="0" xfId="0" applyNumberFormat="1"/>
    <xf numFmtId="0" fontId="5" fillId="0" borderId="2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0" fillId="0" borderId="3" xfId="0" applyBorder="1"/>
    <xf numFmtId="0" fontId="1" fillId="0" borderId="1" xfId="0" applyFont="1" applyBorder="1" applyAlignment="1">
      <alignment vertical="top" wrapText="1"/>
    </xf>
    <xf numFmtId="3" fontId="1" fillId="0" borderId="2" xfId="3" applyNumberFormat="1" applyFont="1" applyBorder="1" applyAlignment="1">
      <alignment horizontal="right" vertical="top" wrapText="1" indent="1"/>
    </xf>
    <xf numFmtId="0" fontId="2" fillId="0" borderId="3" xfId="0" applyFont="1" applyBorder="1"/>
    <xf numFmtId="0" fontId="0" fillId="0" borderId="2" xfId="0" applyBorder="1"/>
    <xf numFmtId="0" fontId="1" fillId="0" borderId="3" xfId="0" applyFont="1" applyBorder="1"/>
    <xf numFmtId="3" fontId="1" fillId="0" borderId="3" xfId="3" applyNumberFormat="1" applyFont="1" applyBorder="1" applyAlignment="1">
      <alignment horizontal="right" vertical="top" wrapText="1" indent="1"/>
    </xf>
    <xf numFmtId="0" fontId="1" fillId="0" borderId="3" xfId="0" applyFont="1" applyBorder="1" applyAlignment="1">
      <alignment vertical="top" wrapText="1"/>
    </xf>
    <xf numFmtId="165" fontId="1" fillId="0" borderId="3" xfId="3" applyNumberFormat="1" applyFont="1" applyBorder="1" applyAlignment="1">
      <alignment horizontal="right" vertical="top" wrapText="1" indent="1"/>
    </xf>
    <xf numFmtId="165" fontId="1" fillId="0" borderId="2" xfId="3" applyNumberFormat="1" applyFont="1" applyBorder="1" applyAlignment="1">
      <alignment horizontal="right" vertical="top" wrapText="1" indent="1"/>
    </xf>
    <xf numFmtId="4" fontId="1" fillId="0" borderId="2" xfId="3" applyNumberFormat="1" applyFont="1" applyBorder="1" applyAlignment="1">
      <alignment horizontal="right" vertical="top" wrapText="1" indent="1"/>
    </xf>
    <xf numFmtId="165" fontId="1" fillId="0" borderId="2" xfId="5" applyNumberFormat="1" applyFont="1" applyBorder="1" applyAlignment="1">
      <alignment horizontal="right" vertical="top" wrapText="1" indent="1"/>
    </xf>
    <xf numFmtId="3" fontId="1" fillId="0" borderId="2" xfId="5" applyNumberFormat="1" applyFont="1" applyBorder="1" applyAlignment="1">
      <alignment horizontal="right" vertical="top" wrapText="1" indent="1"/>
    </xf>
    <xf numFmtId="0" fontId="1" fillId="0" borderId="0" xfId="0" applyFont="1"/>
    <xf numFmtId="0" fontId="1" fillId="0" borderId="0" xfId="8"/>
    <xf numFmtId="0" fontId="9" fillId="0" borderId="3" xfId="8" applyFont="1" applyBorder="1"/>
    <xf numFmtId="0" fontId="9" fillId="0" borderId="3" xfId="8" applyFont="1" applyBorder="1" applyAlignment="1">
      <alignment horizontal="center"/>
    </xf>
    <xf numFmtId="0" fontId="1" fillId="0" borderId="3" xfId="8" applyBorder="1"/>
    <xf numFmtId="0" fontId="1" fillId="0" borderId="3" xfId="8" applyBorder="1" applyAlignment="1">
      <alignment horizontal="right" indent="1"/>
    </xf>
    <xf numFmtId="3" fontId="1" fillId="0" borderId="3" xfId="8" applyNumberFormat="1" applyBorder="1" applyAlignment="1">
      <alignment horizontal="right" indent="1"/>
    </xf>
    <xf numFmtId="1" fontId="1" fillId="0" borderId="0" xfId="8" applyNumberFormat="1"/>
    <xf numFmtId="1" fontId="1" fillId="0" borderId="3" xfId="8" applyNumberFormat="1" applyBorder="1" applyAlignment="1">
      <alignment horizontal="right" indent="1"/>
    </xf>
    <xf numFmtId="0" fontId="8" fillId="0" borderId="3" xfId="8" applyFont="1" applyBorder="1"/>
    <xf numFmtId="0" fontId="8" fillId="0" borderId="3" xfId="8" applyFont="1" applyBorder="1" applyAlignment="1">
      <alignment horizontal="center"/>
    </xf>
    <xf numFmtId="167" fontId="1" fillId="0" borderId="3" xfId="8" applyNumberForma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7" applyFont="1" applyBorder="1" applyAlignment="1">
      <alignment horizontal="center"/>
    </xf>
    <xf numFmtId="0" fontId="6" fillId="0" borderId="6" xfId="7" applyFont="1" applyBorder="1" applyAlignment="1">
      <alignment horizontal="center"/>
    </xf>
    <xf numFmtId="0" fontId="6" fillId="0" borderId="5" xfId="7" applyFont="1" applyBorder="1" applyAlignment="1">
      <alignment horizontal="center"/>
    </xf>
  </cellXfs>
  <cellStyles count="9">
    <cellStyle name="1000-sep (2 dec) 2" xfId="1" xr:uid="{00000000-0005-0000-0000-000000000000}"/>
    <cellStyle name="1000-sep (2 dec) 3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735F62F8-9A88-4F11-9A54-80E2594CAE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>
      <selection sqref="A1:D1"/>
    </sheetView>
  </sheetViews>
  <sheetFormatPr baseColWidth="10" defaultColWidth="8.83203125" defaultRowHeight="13" x14ac:dyDescent="0.15"/>
  <cols>
    <col min="1" max="1" width="43.1640625" customWidth="1"/>
    <col min="2" max="2" width="13.1640625" customWidth="1"/>
    <col min="3" max="3" width="14" customWidth="1"/>
    <col min="4" max="4" width="16.5" customWidth="1"/>
    <col min="5" max="5" width="11.5" bestFit="1" customWidth="1"/>
    <col min="7" max="8" width="10.5" bestFit="1" customWidth="1"/>
  </cols>
  <sheetData>
    <row r="1" spans="1:7" ht="21" thickBot="1" x14ac:dyDescent="0.2">
      <c r="A1" s="38" t="s">
        <v>26</v>
      </c>
      <c r="B1" s="39"/>
      <c r="C1" s="39"/>
      <c r="D1" s="40"/>
    </row>
    <row r="2" spans="1:7" x14ac:dyDescent="0.15">
      <c r="A2" s="1"/>
      <c r="B2" s="1"/>
      <c r="C2" s="1"/>
      <c r="D2" s="1"/>
    </row>
    <row r="3" spans="1:7" ht="17" x14ac:dyDescent="0.15">
      <c r="A3" s="9" t="s">
        <v>15</v>
      </c>
      <c r="B3" s="7" t="s">
        <v>27</v>
      </c>
      <c r="C3" s="7" t="s">
        <v>28</v>
      </c>
      <c r="D3" s="7" t="s">
        <v>29</v>
      </c>
    </row>
    <row r="4" spans="1:7" ht="14" x14ac:dyDescent="0.15">
      <c r="A4" s="2" t="s">
        <v>0</v>
      </c>
      <c r="B4" s="3"/>
      <c r="C4" s="3"/>
      <c r="D4" s="3"/>
    </row>
    <row r="5" spans="1:7" ht="14" x14ac:dyDescent="0.15">
      <c r="A5" s="8" t="s">
        <v>1</v>
      </c>
      <c r="B5" s="5">
        <v>2183560</v>
      </c>
      <c r="C5" s="5">
        <v>1795138</v>
      </c>
      <c r="D5" s="5">
        <v>1688984</v>
      </c>
    </row>
    <row r="6" spans="1:7" ht="12.75" customHeight="1" x14ac:dyDescent="0.15">
      <c r="A6" s="8" t="s">
        <v>16</v>
      </c>
      <c r="B6" s="6">
        <v>-805568</v>
      </c>
      <c r="C6" s="6">
        <v>-745211</v>
      </c>
      <c r="D6" s="6">
        <v>-705278</v>
      </c>
    </row>
    <row r="7" spans="1:7" ht="14" x14ac:dyDescent="0.15">
      <c r="A7" s="8" t="s">
        <v>21</v>
      </c>
      <c r="B7" s="6">
        <f>-539835+32905</f>
        <v>-506930</v>
      </c>
      <c r="C7" s="6">
        <f>-401783+25015</f>
        <v>-376768</v>
      </c>
      <c r="D7" s="6">
        <f>-371364+37000</f>
        <v>-334364</v>
      </c>
    </row>
    <row r="8" spans="1:7" ht="14" x14ac:dyDescent="0.15">
      <c r="A8" s="2" t="s">
        <v>17</v>
      </c>
      <c r="B8" s="5">
        <f>SUM(B5:B7)</f>
        <v>871062</v>
      </c>
      <c r="C8" s="5">
        <f>SUM(C5:C7)</f>
        <v>673159</v>
      </c>
      <c r="D8" s="5">
        <f>SUM(D5:D7)</f>
        <v>649342</v>
      </c>
    </row>
    <row r="9" spans="1:7" ht="14" x14ac:dyDescent="0.15">
      <c r="A9" s="8" t="s">
        <v>19</v>
      </c>
      <c r="B9" s="6">
        <v>-579663</v>
      </c>
      <c r="C9" s="6">
        <v>-440759</v>
      </c>
      <c r="D9" s="6">
        <v>-395439</v>
      </c>
      <c r="F9" s="10"/>
    </row>
    <row r="10" spans="1:7" ht="14" x14ac:dyDescent="0.15">
      <c r="A10" s="8" t="s">
        <v>20</v>
      </c>
      <c r="B10" s="6">
        <v>-66637</v>
      </c>
      <c r="C10" s="6">
        <v>-52426</v>
      </c>
      <c r="D10" s="6">
        <v>-46456</v>
      </c>
      <c r="F10" s="10"/>
    </row>
    <row r="11" spans="1:7" ht="14" x14ac:dyDescent="0.15">
      <c r="A11" s="2" t="s">
        <v>8</v>
      </c>
      <c r="B11" s="5">
        <f>SUM(B8:B10)</f>
        <v>224762</v>
      </c>
      <c r="C11" s="5">
        <f>SUM(C8:C10)</f>
        <v>179974</v>
      </c>
      <c r="D11" s="5">
        <f>SUM(D8:D10)</f>
        <v>207447</v>
      </c>
    </row>
    <row r="12" spans="1:7" ht="14" x14ac:dyDescent="0.15">
      <c r="A12" s="8" t="s">
        <v>18</v>
      </c>
      <c r="B12" s="6">
        <v>11132</v>
      </c>
      <c r="C12" s="6">
        <v>18534</v>
      </c>
      <c r="D12" s="6">
        <v>11479</v>
      </c>
      <c r="F12" s="10"/>
    </row>
    <row r="13" spans="1:7" ht="14" x14ac:dyDescent="0.15">
      <c r="A13" s="4" t="s">
        <v>7</v>
      </c>
      <c r="B13" s="6">
        <v>-23162</v>
      </c>
      <c r="C13" s="6">
        <v>-14851</v>
      </c>
      <c r="D13" s="6">
        <v>-10416</v>
      </c>
    </row>
    <row r="14" spans="1:7" ht="14" x14ac:dyDescent="0.15">
      <c r="A14" s="2" t="s">
        <v>9</v>
      </c>
      <c r="B14" s="5">
        <f>SUM(B11:B13)</f>
        <v>212732</v>
      </c>
      <c r="C14" s="5">
        <f>SUM(C11:C13)</f>
        <v>183657</v>
      </c>
      <c r="D14" s="5">
        <f>SUM(D11:D13)</f>
        <v>208510</v>
      </c>
    </row>
    <row r="15" spans="1:7" x14ac:dyDescent="0.15">
      <c r="A15" s="4"/>
      <c r="B15" s="11"/>
      <c r="C15" s="6"/>
      <c r="D15" s="6"/>
    </row>
    <row r="16" spans="1:7" ht="14" x14ac:dyDescent="0.15">
      <c r="A16" s="2" t="s">
        <v>2</v>
      </c>
      <c r="B16" s="13"/>
      <c r="C16" s="13"/>
      <c r="D16" s="13"/>
      <c r="G16" s="10"/>
    </row>
    <row r="17" spans="1:4" ht="14" x14ac:dyDescent="0.15">
      <c r="A17" s="14" t="s">
        <v>22</v>
      </c>
      <c r="B17" s="15">
        <v>508812</v>
      </c>
      <c r="C17" s="15">
        <v>383734</v>
      </c>
      <c r="D17" s="15">
        <v>374193</v>
      </c>
    </row>
    <row r="18" spans="1:4" ht="14" x14ac:dyDescent="0.15">
      <c r="A18" s="14" t="s">
        <v>12</v>
      </c>
      <c r="B18" s="15">
        <v>699600</v>
      </c>
      <c r="C18" s="15">
        <v>569309</v>
      </c>
      <c r="D18" s="15">
        <v>495681</v>
      </c>
    </row>
    <row r="19" spans="1:4" ht="14" x14ac:dyDescent="0.15">
      <c r="A19" s="2" t="s">
        <v>3</v>
      </c>
      <c r="B19" s="5">
        <f>B17+B18</f>
        <v>1208412</v>
      </c>
      <c r="C19" s="5">
        <f t="shared" ref="C19:D19" si="0">C17+C18</f>
        <v>953043</v>
      </c>
      <c r="D19" s="5">
        <f t="shared" si="0"/>
        <v>869874</v>
      </c>
    </row>
    <row r="20" spans="1:4" x14ac:dyDescent="0.15">
      <c r="A20" s="2"/>
      <c r="B20" s="13"/>
      <c r="C20" s="13"/>
      <c r="D20" s="13"/>
    </row>
    <row r="21" spans="1:4" ht="14" x14ac:dyDescent="0.15">
      <c r="A21" s="14" t="s">
        <v>10</v>
      </c>
      <c r="B21" s="15">
        <v>507038</v>
      </c>
      <c r="C21" s="15">
        <v>394408</v>
      </c>
      <c r="D21" s="15">
        <v>391707</v>
      </c>
    </row>
    <row r="22" spans="1:4" ht="14" x14ac:dyDescent="0.15">
      <c r="A22" s="12" t="s">
        <v>30</v>
      </c>
      <c r="B22" s="15">
        <f>680921+20453</f>
        <v>701374</v>
      </c>
      <c r="C22" s="15">
        <f>543151+15484</f>
        <v>558635</v>
      </c>
      <c r="D22" s="15">
        <f>478167</f>
        <v>478167</v>
      </c>
    </row>
    <row r="23" spans="1:4" ht="14" x14ac:dyDescent="0.15">
      <c r="A23" s="2" t="s">
        <v>31</v>
      </c>
      <c r="B23" s="5">
        <f>B21+B22</f>
        <v>1208412</v>
      </c>
      <c r="C23" s="5">
        <f t="shared" ref="C23:D23" si="1">C21+C22</f>
        <v>953043</v>
      </c>
      <c r="D23" s="5">
        <f t="shared" si="1"/>
        <v>869874</v>
      </c>
    </row>
    <row r="24" spans="1:4" x14ac:dyDescent="0.15">
      <c r="A24" s="14"/>
      <c r="B24" s="13"/>
      <c r="C24" s="13"/>
      <c r="D24" s="13"/>
    </row>
    <row r="25" spans="1:4" x14ac:dyDescent="0.15">
      <c r="A25" s="16" t="s">
        <v>32</v>
      </c>
      <c r="B25" s="17"/>
      <c r="C25" s="17"/>
      <c r="D25" s="17"/>
    </row>
    <row r="26" spans="1:4" ht="14" x14ac:dyDescent="0.15">
      <c r="A26" s="14" t="s">
        <v>23</v>
      </c>
      <c r="B26" s="15">
        <v>340976</v>
      </c>
      <c r="C26" s="15">
        <v>278399</v>
      </c>
      <c r="D26" s="15">
        <v>262387</v>
      </c>
    </row>
    <row r="27" spans="1:4" x14ac:dyDescent="0.15">
      <c r="A27" s="18" t="s">
        <v>33</v>
      </c>
      <c r="B27" s="19">
        <v>11504</v>
      </c>
      <c r="C27" s="19">
        <v>12664</v>
      </c>
      <c r="D27" s="19">
        <v>23150</v>
      </c>
    </row>
    <row r="28" spans="1:4" ht="14" x14ac:dyDescent="0.15">
      <c r="A28" s="20" t="s">
        <v>13</v>
      </c>
      <c r="B28" s="19">
        <v>577830</v>
      </c>
      <c r="C28" s="19">
        <v>412374</v>
      </c>
      <c r="D28" s="19">
        <v>320289</v>
      </c>
    </row>
    <row r="29" spans="1:4" x14ac:dyDescent="0.15">
      <c r="A29" s="20"/>
      <c r="B29" s="20"/>
      <c r="C29" s="21"/>
      <c r="D29" s="21"/>
    </row>
    <row r="30" spans="1:4" ht="14" x14ac:dyDescent="0.15">
      <c r="A30" s="2" t="s">
        <v>11</v>
      </c>
      <c r="B30" s="13"/>
      <c r="C30" s="13"/>
      <c r="D30" s="13"/>
    </row>
    <row r="31" spans="1:4" ht="14" x14ac:dyDescent="0.15">
      <c r="A31" s="14" t="s">
        <v>4</v>
      </c>
      <c r="B31" s="22">
        <f>+(B11+B12)/B19*100</f>
        <v>19.520991185125602</v>
      </c>
      <c r="C31" s="22">
        <f>+(C11+C12)/C19*100</f>
        <v>20.828860817402784</v>
      </c>
      <c r="D31" s="22">
        <f>+(D11+D12)/D19*100</f>
        <v>25.167553001929015</v>
      </c>
    </row>
    <row r="32" spans="1:4" ht="14" x14ac:dyDescent="0.15">
      <c r="A32" s="14" t="s">
        <v>5</v>
      </c>
      <c r="B32" s="22">
        <f>+(B11+B12)/B5*100</f>
        <v>10.803183791606367</v>
      </c>
      <c r="C32" s="22">
        <f>+(C11+C12)/C5*100</f>
        <v>11.058091355650653</v>
      </c>
      <c r="D32" s="22">
        <f>+(D11+D12)/D5*100</f>
        <v>12.961993719301072</v>
      </c>
    </row>
    <row r="33" spans="1:4" ht="14" x14ac:dyDescent="0.15">
      <c r="A33" s="14" t="s">
        <v>6</v>
      </c>
      <c r="B33" s="23">
        <f>+B5/B19</f>
        <v>1.806966498181084</v>
      </c>
      <c r="C33" s="23">
        <f>+C5/C19</f>
        <v>1.8835855255219334</v>
      </c>
      <c r="D33" s="23">
        <f>+D5/D19</f>
        <v>1.9416421228821645</v>
      </c>
    </row>
    <row r="34" spans="1:4" x14ac:dyDescent="0.15">
      <c r="A34" s="14"/>
      <c r="B34" s="3"/>
      <c r="C34" s="22"/>
      <c r="D34" s="22"/>
    </row>
    <row r="35" spans="1:4" ht="14" x14ac:dyDescent="0.15">
      <c r="A35" s="2" t="s">
        <v>14</v>
      </c>
      <c r="B35" s="13"/>
      <c r="C35" s="13"/>
      <c r="D35" s="13"/>
    </row>
    <row r="36" spans="1:4" ht="12.75" customHeight="1" x14ac:dyDescent="0.15">
      <c r="A36" s="14" t="s">
        <v>1</v>
      </c>
      <c r="B36" s="15">
        <f>+B5/$D$5*100</f>
        <v>129.28245619851936</v>
      </c>
      <c r="C36" s="15">
        <f>+C5/$D$5*100</f>
        <v>106.2850802612695</v>
      </c>
      <c r="D36" s="15">
        <v>100</v>
      </c>
    </row>
    <row r="37" spans="1:4" ht="14" x14ac:dyDescent="0.15">
      <c r="A37" s="14" t="str">
        <f>A6</f>
        <v>Vareforbrug</v>
      </c>
      <c r="B37" s="15">
        <f>+B6/$D$6*100</f>
        <v>114.21992462546685</v>
      </c>
      <c r="C37" s="15">
        <f>+C6/$D$6*100</f>
        <v>105.66202263504604</v>
      </c>
      <c r="D37" s="15">
        <v>100</v>
      </c>
    </row>
    <row r="38" spans="1:4" ht="14" x14ac:dyDescent="0.15">
      <c r="A38" s="14" t="s">
        <v>21</v>
      </c>
      <c r="B38" s="15">
        <f>+B7/$D$7*100</f>
        <v>151.61022119606179</v>
      </c>
      <c r="C38" s="15">
        <f>+C7/$D$7*100</f>
        <v>112.68198729528298</v>
      </c>
      <c r="D38" s="15">
        <v>100</v>
      </c>
    </row>
    <row r="39" spans="1:4" ht="14" x14ac:dyDescent="0.15">
      <c r="A39" s="14" t="s">
        <v>19</v>
      </c>
      <c r="B39" s="15">
        <f>+B9/$D$9*100</f>
        <v>146.58721066966081</v>
      </c>
      <c r="C39" s="15">
        <f>+C9/$D$9*100</f>
        <v>111.46068040835628</v>
      </c>
      <c r="D39" s="15">
        <v>100</v>
      </c>
    </row>
    <row r="40" spans="1:4" ht="14" x14ac:dyDescent="0.15">
      <c r="A40" s="14" t="s">
        <v>34</v>
      </c>
      <c r="B40" s="15">
        <f>+B10/$D$10*100</f>
        <v>143.44110556225246</v>
      </c>
      <c r="C40" s="15">
        <f>+C10/$D$10*100</f>
        <v>112.85086964008954</v>
      </c>
      <c r="D40" s="15">
        <v>100</v>
      </c>
    </row>
    <row r="41" spans="1:4" x14ac:dyDescent="0.15">
      <c r="A41" s="14"/>
      <c r="B41" s="3"/>
      <c r="C41" s="24"/>
      <c r="D41" s="24"/>
    </row>
    <row r="42" spans="1:4" ht="14" x14ac:dyDescent="0.15">
      <c r="A42" s="2" t="s">
        <v>25</v>
      </c>
      <c r="B42" s="13"/>
      <c r="C42" s="13"/>
      <c r="D42" s="13"/>
    </row>
    <row r="43" spans="1:4" ht="14" x14ac:dyDescent="0.15">
      <c r="A43" s="14" t="s">
        <v>1</v>
      </c>
      <c r="B43" s="25">
        <f>B5/$D$5*100</f>
        <v>129.28245619851936</v>
      </c>
      <c r="C43" s="25">
        <f>C5/$D$5*100</f>
        <v>106.2850802612695</v>
      </c>
      <c r="D43" s="25">
        <v>100</v>
      </c>
    </row>
    <row r="44" spans="1:4" ht="14" x14ac:dyDescent="0.15">
      <c r="A44" s="14" t="s">
        <v>22</v>
      </c>
      <c r="B44" s="25">
        <f>B17/$D$17*100</f>
        <v>135.97581996456373</v>
      </c>
      <c r="C44" s="25">
        <f>C17/$D$17*100</f>
        <v>102.54975373670807</v>
      </c>
      <c r="D44" s="25">
        <v>100</v>
      </c>
    </row>
    <row r="45" spans="1:4" ht="14" x14ac:dyDescent="0.15">
      <c r="A45" s="14" t="s">
        <v>23</v>
      </c>
      <c r="B45" s="25">
        <f>B26/$D$26*100</f>
        <v>129.95156010015739</v>
      </c>
      <c r="C45" s="25">
        <f>C26/$D$26*100</f>
        <v>106.10243647741694</v>
      </c>
      <c r="D45" s="25">
        <v>100</v>
      </c>
    </row>
    <row r="46" spans="1:4" ht="14" x14ac:dyDescent="0.15">
      <c r="A46" s="14" t="s">
        <v>24</v>
      </c>
      <c r="B46" s="25">
        <f>B27/$D$27*100</f>
        <v>49.693304535637154</v>
      </c>
      <c r="C46" s="25">
        <f>C27/$D$27*100</f>
        <v>54.704103671706264</v>
      </c>
      <c r="D46" s="25">
        <v>100</v>
      </c>
    </row>
    <row r="47" spans="1:4" x14ac:dyDescent="0.15">
      <c r="A47" s="14"/>
      <c r="B47" s="25"/>
      <c r="C47" s="25"/>
      <c r="D47" s="25"/>
    </row>
    <row r="48" spans="1:4" x14ac:dyDescent="0.15">
      <c r="A48" s="26" t="s">
        <v>35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AF4D-64DA-458B-979B-740325D9A28F}">
  <dimension ref="A1:G32"/>
  <sheetViews>
    <sheetView zoomScaleNormal="100" workbookViewId="0">
      <selection sqref="A1:G1"/>
    </sheetView>
  </sheetViews>
  <sheetFormatPr baseColWidth="10" defaultColWidth="8.6640625" defaultRowHeight="13" x14ac:dyDescent="0.15"/>
  <cols>
    <col min="1" max="1" width="26.1640625" style="27" bestFit="1" customWidth="1"/>
    <col min="2" max="16384" width="8.6640625" style="27"/>
  </cols>
  <sheetData>
    <row r="1" spans="1:7" ht="21" thickBot="1" x14ac:dyDescent="0.25">
      <c r="A1" s="41" t="s">
        <v>36</v>
      </c>
      <c r="B1" s="42"/>
      <c r="C1" s="42"/>
      <c r="D1" s="42"/>
      <c r="E1" s="42"/>
      <c r="F1" s="42"/>
      <c r="G1" s="43"/>
    </row>
    <row r="3" spans="1:7" x14ac:dyDescent="0.15">
      <c r="A3" s="28" t="s">
        <v>37</v>
      </c>
      <c r="B3" s="29">
        <v>2024</v>
      </c>
      <c r="C3" s="29">
        <v>2023</v>
      </c>
      <c r="D3" s="29">
        <v>2022</v>
      </c>
      <c r="E3" s="29">
        <v>2021</v>
      </c>
    </row>
    <row r="4" spans="1:7" x14ac:dyDescent="0.15">
      <c r="A4" s="30" t="s">
        <v>48</v>
      </c>
      <c r="B4" s="31">
        <f>648-B5</f>
        <v>223</v>
      </c>
      <c r="C4" s="31">
        <f>612-C5</f>
        <v>257</v>
      </c>
      <c r="D4" s="31">
        <f>589-D5</f>
        <v>314</v>
      </c>
      <c r="E4" s="32">
        <f>545-E5</f>
        <v>345</v>
      </c>
    </row>
    <row r="5" spans="1:7" x14ac:dyDescent="0.15">
      <c r="A5" s="30" t="s">
        <v>49</v>
      </c>
      <c r="B5" s="31">
        <v>425</v>
      </c>
      <c r="C5" s="31">
        <v>355</v>
      </c>
      <c r="D5" s="31">
        <v>275</v>
      </c>
      <c r="E5" s="32">
        <v>200</v>
      </c>
    </row>
    <row r="6" spans="1:7" x14ac:dyDescent="0.15">
      <c r="A6" s="30" t="s">
        <v>38</v>
      </c>
      <c r="B6" s="31">
        <v>4.5</v>
      </c>
      <c r="C6" s="31">
        <v>4.4000000000000004</v>
      </c>
      <c r="D6" s="31">
        <v>4.2</v>
      </c>
      <c r="E6" s="31">
        <v>3.8</v>
      </c>
    </row>
    <row r="7" spans="1:7" x14ac:dyDescent="0.15">
      <c r="A7" s="30" t="s">
        <v>39</v>
      </c>
      <c r="B7" s="31">
        <v>300</v>
      </c>
      <c r="C7" s="31">
        <v>285</v>
      </c>
      <c r="D7" s="31">
        <v>265</v>
      </c>
      <c r="E7" s="31">
        <v>220</v>
      </c>
    </row>
    <row r="10" spans="1:7" x14ac:dyDescent="0.15">
      <c r="A10" s="28" t="s">
        <v>40</v>
      </c>
      <c r="B10" s="29">
        <v>2024</v>
      </c>
      <c r="C10" s="29">
        <v>2023</v>
      </c>
      <c r="D10" s="29">
        <v>2022</v>
      </c>
      <c r="E10" s="29">
        <v>2021</v>
      </c>
    </row>
    <row r="11" spans="1:7" x14ac:dyDescent="0.15">
      <c r="A11" s="30" t="s">
        <v>41</v>
      </c>
      <c r="B11" s="31">
        <v>1042</v>
      </c>
      <c r="C11" s="31">
        <v>994</v>
      </c>
      <c r="D11" s="31">
        <v>933</v>
      </c>
      <c r="E11" s="31">
        <v>857</v>
      </c>
    </row>
    <row r="12" spans="1:7" x14ac:dyDescent="0.15">
      <c r="B12" s="33"/>
      <c r="C12" s="33"/>
      <c r="D12" s="33"/>
      <c r="E12" s="33"/>
    </row>
    <row r="13" spans="1:7" x14ac:dyDescent="0.15">
      <c r="B13" s="33"/>
      <c r="C13" s="33"/>
      <c r="D13" s="33"/>
      <c r="E13" s="33"/>
    </row>
    <row r="14" spans="1:7" x14ac:dyDescent="0.15">
      <c r="A14" s="28" t="s">
        <v>42</v>
      </c>
      <c r="B14" s="29">
        <v>2024</v>
      </c>
      <c r="C14" s="29">
        <v>2023</v>
      </c>
      <c r="D14" s="29">
        <v>2022</v>
      </c>
      <c r="E14" s="29">
        <v>2021</v>
      </c>
    </row>
    <row r="15" spans="1:7" x14ac:dyDescent="0.15">
      <c r="A15" s="30" t="s">
        <v>41</v>
      </c>
      <c r="B15" s="34"/>
      <c r="C15" s="34"/>
      <c r="D15" s="34"/>
      <c r="E15" s="34"/>
    </row>
    <row r="18" spans="1:5" x14ac:dyDescent="0.15">
      <c r="A18" s="28" t="s">
        <v>43</v>
      </c>
      <c r="B18" s="29">
        <v>2024</v>
      </c>
      <c r="C18" s="29">
        <v>2023</v>
      </c>
      <c r="D18" s="29">
        <v>2022</v>
      </c>
      <c r="E18" s="29">
        <v>2021</v>
      </c>
    </row>
    <row r="19" spans="1:5" x14ac:dyDescent="0.15">
      <c r="A19" s="30" t="s">
        <v>48</v>
      </c>
      <c r="B19" s="34"/>
      <c r="C19" s="34"/>
      <c r="D19" s="34"/>
      <c r="E19" s="34"/>
    </row>
    <row r="20" spans="1:5" x14ac:dyDescent="0.15">
      <c r="A20" s="30" t="s">
        <v>49</v>
      </c>
      <c r="B20" s="34"/>
      <c r="C20" s="34"/>
      <c r="D20" s="34"/>
      <c r="E20" s="34"/>
    </row>
    <row r="21" spans="1:5" x14ac:dyDescent="0.15">
      <c r="A21" s="30" t="s">
        <v>38</v>
      </c>
      <c r="B21" s="34"/>
      <c r="C21" s="34"/>
      <c r="D21" s="34"/>
      <c r="E21" s="34"/>
    </row>
    <row r="22" spans="1:5" x14ac:dyDescent="0.15">
      <c r="A22" s="30" t="s">
        <v>39</v>
      </c>
      <c r="B22" s="34"/>
      <c r="C22" s="34"/>
      <c r="D22" s="34"/>
      <c r="E22" s="34"/>
    </row>
    <row r="26" spans="1:5" hidden="1" x14ac:dyDescent="0.15"/>
    <row r="27" spans="1:5" ht="15" hidden="1" x14ac:dyDescent="0.2">
      <c r="A27" s="35" t="s">
        <v>44</v>
      </c>
      <c r="B27" s="36">
        <v>2019</v>
      </c>
      <c r="C27" s="36">
        <v>2018</v>
      </c>
      <c r="D27" s="36">
        <v>2017</v>
      </c>
      <c r="E27" s="36">
        <v>2016</v>
      </c>
    </row>
    <row r="28" spans="1:5" hidden="1" x14ac:dyDescent="0.15">
      <c r="A28" s="30" t="s">
        <v>45</v>
      </c>
      <c r="B28" s="37">
        <f>B4/B11</f>
        <v>0.21401151631477927</v>
      </c>
      <c r="C28" s="37">
        <f>C4/C11</f>
        <v>0.25855130784708247</v>
      </c>
      <c r="D28" s="37">
        <f>D4/D11</f>
        <v>0.33654876741693462</v>
      </c>
      <c r="E28" s="37">
        <f>E4/E11</f>
        <v>0.40256709451575262</v>
      </c>
    </row>
    <row r="29" spans="1:5" hidden="1" x14ac:dyDescent="0.15">
      <c r="A29" s="30" t="s">
        <v>38</v>
      </c>
      <c r="B29" s="37">
        <f>B6/B11</f>
        <v>4.3186180422264877E-3</v>
      </c>
      <c r="C29" s="37">
        <f>C6/C11</f>
        <v>4.4265593561368215E-3</v>
      </c>
      <c r="D29" s="37">
        <f>D6/D11</f>
        <v>4.5016077170418004E-3</v>
      </c>
      <c r="E29" s="37">
        <f>E6/E11</f>
        <v>4.434072345390898E-3</v>
      </c>
    </row>
    <row r="30" spans="1:5" hidden="1" x14ac:dyDescent="0.15">
      <c r="A30" s="30" t="s">
        <v>46</v>
      </c>
      <c r="B30" s="37" t="e">
        <f>#REF!/B11</f>
        <v>#REF!</v>
      </c>
      <c r="C30" s="37" t="e">
        <f>#REF!/C11</f>
        <v>#REF!</v>
      </c>
      <c r="D30" s="37" t="e">
        <f>#REF!/D11</f>
        <v>#REF!</v>
      </c>
      <c r="E30" s="37" t="e">
        <f>#REF!/E11</f>
        <v>#REF!</v>
      </c>
    </row>
    <row r="31" spans="1:5" hidden="1" x14ac:dyDescent="0.15">
      <c r="A31" s="30" t="s">
        <v>47</v>
      </c>
      <c r="B31" s="37">
        <f>B7/B11</f>
        <v>0.28790786948176583</v>
      </c>
      <c r="C31" s="37">
        <f>C7/C11</f>
        <v>0.28672032193158953</v>
      </c>
      <c r="D31" s="37">
        <f>D7/D11</f>
        <v>0.28403001071811362</v>
      </c>
      <c r="E31" s="37">
        <f>E7/E11</f>
        <v>0.25670945157526254</v>
      </c>
    </row>
    <row r="32" spans="1:5" hidden="1" x14ac:dyDescent="0.15"/>
  </sheetData>
  <mergeCells count="1">
    <mergeCell ref="A1:G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Bilag 1 </vt:lpstr>
      <vt:lpstr>Bilag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hsrds</dc:creator>
  <cp:lastModifiedBy>Anja Nielsen</cp:lastModifiedBy>
  <cp:lastPrinted>2019-01-30T09:47:59Z</cp:lastPrinted>
  <dcterms:created xsi:type="dcterms:W3CDTF">2009-12-13T11:41:50Z</dcterms:created>
  <dcterms:modified xsi:type="dcterms:W3CDTF">2024-11-25T08:26:50Z</dcterms:modified>
</cp:coreProperties>
</file>