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igitale opgaver\2019 august\182487_HHX_gl_hhx192_VØKdA_16082019_Virksomhedsøkonomi_A\cd_2\files\"/>
    </mc:Choice>
  </mc:AlternateContent>
  <bookViews>
    <workbookView xWindow="0" yWindow="0" windowWidth="32520" windowHeight="10425"/>
  </bookViews>
  <sheets>
    <sheet name="Bilag 1" sheetId="5" r:id="rId1"/>
    <sheet name="Bilag 2" sheetId="13" r:id="rId2"/>
    <sheet name="Bilag 3" sheetId="15" r:id="rId3"/>
    <sheet name="Bilag 4" sheetId="14" r:id="rId4"/>
    <sheet name="Bilag 5" sheetId="18" r:id="rId5"/>
    <sheet name="Bilag 6" sheetId="19" r:id="rId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2" i="13" l="1"/>
  <c r="B23" i="13" l="1"/>
  <c r="B7" i="13"/>
  <c r="B19" i="5"/>
  <c r="B20" i="5" s="1"/>
  <c r="B7" i="5"/>
  <c r="C37" i="5"/>
  <c r="D37" i="5"/>
  <c r="C38" i="5"/>
  <c r="D38" i="5"/>
  <c r="B38" i="5"/>
  <c r="B37" i="5"/>
  <c r="B36" i="5"/>
  <c r="C36" i="5"/>
  <c r="D36" i="5"/>
  <c r="C34" i="5"/>
  <c r="D34" i="5"/>
  <c r="B34" i="5"/>
  <c r="B28" i="5"/>
  <c r="B42" i="5"/>
  <c r="B9" i="5" l="1"/>
  <c r="B12" i="5" s="1"/>
  <c r="B26" i="5" s="1"/>
  <c r="B41" i="5"/>
  <c r="B15" i="5"/>
  <c r="B27" i="5"/>
  <c r="C18" i="19"/>
  <c r="D18" i="19"/>
  <c r="E18" i="19"/>
  <c r="B18" i="19"/>
  <c r="D19" i="5"/>
  <c r="C29" i="5" s="1"/>
  <c r="C19" i="5"/>
  <c r="B29" i="5" s="1"/>
  <c r="A36" i="5"/>
  <c r="B24" i="13"/>
  <c r="D7" i="5"/>
  <c r="C7" i="5"/>
  <c r="B29" i="13"/>
  <c r="B16" i="13"/>
  <c r="D42" i="5"/>
  <c r="C42" i="5"/>
  <c r="A38" i="5"/>
  <c r="A37" i="5"/>
  <c r="A35" i="5"/>
  <c r="C28" i="5"/>
  <c r="D20" i="5"/>
  <c r="D41" i="5" s="1"/>
  <c r="C20" i="5"/>
  <c r="C41" i="5" s="1"/>
  <c r="B31" i="5" l="1"/>
  <c r="C9" i="5"/>
  <c r="C12" i="5" s="1"/>
  <c r="C35" i="5"/>
  <c r="B30" i="5"/>
  <c r="D9" i="5"/>
  <c r="D12" i="5" s="1"/>
  <c r="D35" i="5"/>
  <c r="B35" i="5"/>
  <c r="B31" i="13"/>
  <c r="B33" i="13" s="1"/>
  <c r="D15" i="5"/>
  <c r="C15" i="5"/>
  <c r="C30" i="5" s="1"/>
  <c r="C26" i="5"/>
  <c r="C27" i="5"/>
  <c r="C31" i="5"/>
</calcChain>
</file>

<file path=xl/sharedStrings.xml><?xml version="1.0" encoding="utf-8"?>
<sst xmlns="http://schemas.openxmlformats.org/spreadsheetml/2006/main" count="183" uniqueCount="151">
  <si>
    <t>Uddrag af resultatopgørelse</t>
  </si>
  <si>
    <t>Uddrag af balance</t>
  </si>
  <si>
    <t>Aktiver i alt</t>
  </si>
  <si>
    <t xml:space="preserve">- Forpligtelser (gæld) i alt </t>
  </si>
  <si>
    <t>Egenkapital</t>
  </si>
  <si>
    <t>Omsætningsaktiver</t>
  </si>
  <si>
    <t>Kortfristede gældsforpligtelser</t>
  </si>
  <si>
    <t>Rentabilitet:</t>
  </si>
  <si>
    <t xml:space="preserve"> </t>
  </si>
  <si>
    <t>Afkastningsgrad, %</t>
  </si>
  <si>
    <t>Overskudsgrad, %</t>
  </si>
  <si>
    <t>Aktivernes omsætningshastighed, gange</t>
  </si>
  <si>
    <t>Egenkapitalens forrentning, %</t>
  </si>
  <si>
    <t>Indekstal for indtjeningsevne:</t>
  </si>
  <si>
    <t>Soliditet og likviditet:</t>
  </si>
  <si>
    <t>Pengestrømme fra driftsaktivitet</t>
  </si>
  <si>
    <t>Pengestrømme fra finansieringsaktivitet</t>
  </si>
  <si>
    <t>Årets pengestrøm</t>
  </si>
  <si>
    <t>Betalt selskabsskat</t>
  </si>
  <si>
    <t xml:space="preserve">   Varebeholdninger</t>
  </si>
  <si>
    <t>Nettoomsætning</t>
  </si>
  <si>
    <t xml:space="preserve">Finansielle omkostninger </t>
  </si>
  <si>
    <t>Køb af immaterielle anlægsaktiver</t>
  </si>
  <si>
    <t>Køb af materielle anlægsaktiver</t>
  </si>
  <si>
    <t>Salg af materielle anlægsaktiver</t>
  </si>
  <si>
    <t>Pengestrømme fra investeringsaktivititet</t>
  </si>
  <si>
    <t>Likvider ultimo</t>
  </si>
  <si>
    <t>Finansielle indbetalinger</t>
  </si>
  <si>
    <t>Finansielle udbetalinger</t>
  </si>
  <si>
    <t>Ændringer i driftskapitalen:</t>
  </si>
  <si>
    <t xml:space="preserve">   Tilgodehavender</t>
  </si>
  <si>
    <t>kr.</t>
  </si>
  <si>
    <t>Investering</t>
  </si>
  <si>
    <t>Levetid, år</t>
  </si>
  <si>
    <t>Kalkulationsrente p.a., %</t>
  </si>
  <si>
    <t>År</t>
  </si>
  <si>
    <t xml:space="preserve">Investering / scrapværdi    </t>
  </si>
  <si>
    <t xml:space="preserve">Netto-betalingsstrøm           </t>
  </si>
  <si>
    <t>Resultat af primær drift</t>
  </si>
  <si>
    <t>Likvider primo mv.</t>
  </si>
  <si>
    <t xml:space="preserve">   Leverandørgæld mv.</t>
  </si>
  <si>
    <t>Gældsrente, %</t>
  </si>
  <si>
    <t>Gearing, gange</t>
  </si>
  <si>
    <t>Soliditetsgrad, %</t>
  </si>
  <si>
    <t>Likviditetsgrad, %</t>
  </si>
  <si>
    <t>2016</t>
  </si>
  <si>
    <t>2017</t>
  </si>
  <si>
    <t>Bruttoresultat</t>
  </si>
  <si>
    <t>Finansielle indtægter</t>
  </si>
  <si>
    <t>Maksimal kapacitet</t>
  </si>
  <si>
    <t>Anskaffelsessum produktionsanlæg, kr.</t>
  </si>
  <si>
    <t>Stigning i årlige kontante kapacitetsomkostninger, kr.</t>
  </si>
  <si>
    <t>Resultat før skat og ekstraordinære omkostninger</t>
  </si>
  <si>
    <t>Styring af knappe ressourcer</t>
  </si>
  <si>
    <t>%</t>
  </si>
  <si>
    <t>Regnskabs- og nøgletal for VIKING A/S</t>
  </si>
  <si>
    <t>Beløb i t.kr.</t>
  </si>
  <si>
    <t>Andre eksterne omkostninger</t>
  </si>
  <si>
    <t>Personaleomkostninger</t>
  </si>
  <si>
    <t>Af- og nedskrivninger</t>
  </si>
  <si>
    <t>Pengestrømsopgørelse for VIKING A/S</t>
  </si>
  <si>
    <t xml:space="preserve">   Andre ændringer</t>
  </si>
  <si>
    <t>Køb af finansielle anlægsaktiver</t>
  </si>
  <si>
    <t>Optagelse af lån</t>
  </si>
  <si>
    <t>Afdrag på lån mv.</t>
  </si>
  <si>
    <t>Udbetalt udbytte</t>
  </si>
  <si>
    <t>Omkostninger til nedtagning og bortskaffelse, kr.</t>
  </si>
  <si>
    <t>Budgettering</t>
  </si>
  <si>
    <t>1)</t>
  </si>
  <si>
    <t>Varesalg, vareforbrug og varekøb:</t>
  </si>
  <si>
    <t>Varesalg, kr.</t>
  </si>
  <si>
    <t>Vareforbrug, kr.</t>
  </si>
  <si>
    <t>Varekøb, kr.</t>
  </si>
  <si>
    <t>2)</t>
  </si>
  <si>
    <t>mens de øvrige 25 % betaler kontant.</t>
  </si>
  <si>
    <t>3)</t>
  </si>
  <si>
    <t>4)</t>
  </si>
  <si>
    <t xml:space="preserve">Kontante kapacitetsomkostninger, kr. </t>
  </si>
  <si>
    <t>5)</t>
  </si>
  <si>
    <t>Afskrivninger:</t>
  </si>
  <si>
    <t>6)</t>
  </si>
  <si>
    <t>7)</t>
  </si>
  <si>
    <t>8)</t>
  </si>
  <si>
    <t>9)</t>
  </si>
  <si>
    <t>10)</t>
  </si>
  <si>
    <t>I alt</t>
  </si>
  <si>
    <t>- Vareforbrug</t>
  </si>
  <si>
    <t>Bruttofortjeneste</t>
  </si>
  <si>
    <t>- Kontante kapacitetsomkostninger</t>
  </si>
  <si>
    <t>Indtjeningsbidrag</t>
  </si>
  <si>
    <t>- Afskrivninger</t>
  </si>
  <si>
    <t>- Finansielle omkostninger</t>
  </si>
  <si>
    <t>Resultat før skat</t>
  </si>
  <si>
    <t>Indbetalinger:</t>
  </si>
  <si>
    <t>Varesalg kontant</t>
  </si>
  <si>
    <t>Indbetalinger i alt</t>
  </si>
  <si>
    <t>Udbetalinger:</t>
  </si>
  <si>
    <t>Kontante kapacitetsomkostninger</t>
  </si>
  <si>
    <t>Finansielle omkostninger</t>
  </si>
  <si>
    <t>Aconto skat</t>
  </si>
  <si>
    <t>Afdrag på langfristet lån</t>
  </si>
  <si>
    <t>Udbetalinger i alt</t>
  </si>
  <si>
    <t>Samlet likviditetsvirkning</t>
  </si>
  <si>
    <t>Likvide midler primo</t>
  </si>
  <si>
    <t>Likvide midler ultimo</t>
  </si>
  <si>
    <t>4. kvartal 2019</t>
  </si>
  <si>
    <t>Der afskrives hver kvartal på driftsmateriel og inventar:</t>
  </si>
  <si>
    <t>Der afskrives hver kvartal på biler:</t>
  </si>
  <si>
    <t>1. kvartal</t>
  </si>
  <si>
    <t>2. kvartal</t>
  </si>
  <si>
    <t>3. kvartal</t>
  </si>
  <si>
    <t>4. kvartal</t>
  </si>
  <si>
    <t>Kontante kapacitetsomkostninger betales i de kvartaler, hvor de forbruges:</t>
  </si>
  <si>
    <t>Varesalg pr. 3 måneder</t>
  </si>
  <si>
    <t>Varekøb pr. 3 måneder</t>
  </si>
  <si>
    <t>Afdrag på langfristet lån betales i juni med:</t>
  </si>
  <si>
    <t>I september anskaffes en ny firmabil, som betales kontant med:</t>
  </si>
  <si>
    <t>11)</t>
  </si>
  <si>
    <t>SR-1</t>
  </si>
  <si>
    <t>SR-2</t>
  </si>
  <si>
    <t xml:space="preserve">75 % af virksomhedens kunder opnår 3 måneders kredit </t>
  </si>
  <si>
    <t>Virksomhedens leverandører yder 3 måneders kredit</t>
  </si>
  <si>
    <t>Omkostninger til råvarer og hjælpematerialer mv.</t>
  </si>
  <si>
    <t>Stigning i årlig afsætning, m2</t>
  </si>
  <si>
    <t>Salgspris pr. m2, kr.</t>
  </si>
  <si>
    <t>Variable enhedsomkostninger pr. m2, kr.</t>
  </si>
  <si>
    <t>Installationsomkostninger, kr.</t>
  </si>
  <si>
    <t>Indtjening</t>
  </si>
  <si>
    <t>Snor, meter</t>
  </si>
  <si>
    <t xml:space="preserve">Produktionstid pr. meter, sek. </t>
  </si>
  <si>
    <t>Maksimal afsætning, meter</t>
  </si>
  <si>
    <t>Dækningsbidrag pr. meter, kr.</t>
  </si>
  <si>
    <t>Investering i ny lagerbygning i 1. kvartal:</t>
  </si>
  <si>
    <t>I marts og november betales aconto selskabsskat med:</t>
  </si>
  <si>
    <t>Investering i ny lagerbygning</t>
  </si>
  <si>
    <t>Køb af ny firmabil</t>
  </si>
  <si>
    <t>2018</t>
  </si>
  <si>
    <t xml:space="preserve">Af- og nedskrivninger mv. </t>
  </si>
  <si>
    <t>Køb af virksomhed</t>
  </si>
  <si>
    <t>Resultatbudget for 2020 i kr. 1.000</t>
  </si>
  <si>
    <t>Likviditetsbudget for 2020 i kr. 1.000</t>
  </si>
  <si>
    <t>Til brug for budgetlægning for 2020 foreligger der følgende oplysninger, alle beløb i 1.000 kr.</t>
  </si>
  <si>
    <t>1. kvartal 2020</t>
  </si>
  <si>
    <t>2. kvartal 2020</t>
  </si>
  <si>
    <t>3. kvartal 2020</t>
  </si>
  <si>
    <t>4. kvartal 2020</t>
  </si>
  <si>
    <t>Likvide midler 1. januar 2020:</t>
  </si>
  <si>
    <t>Kilde: Bearbejdet uddrag af VIKING A/S’ årsrapport for 2018.</t>
  </si>
  <si>
    <t>Salg af finansielle anlægsaktiver mv.</t>
  </si>
  <si>
    <t>Kilde: Bearbejdet uddrag af VIKING A/S’ årsrapporter for 2018, 2017 og 2016.</t>
  </si>
  <si>
    <t>Rente på lån udgør: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</si>
</sst>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* #,##0.00_ ;_ * \-#,##0.00_ ;_ * &quot;-&quot;??_ ;_ @_ "/>
    <numFmt numFmtId="165" formatCode="_(* #,##0_);_(* \(#,##0\);_(* &quot;-&quot;??_);_(@_)"/>
    <numFmt numFmtId="166" formatCode="_ * #,##0_ ;_ * \-#,##0_ ;_ * &quot;-&quot;??_ ;_ @_ "/>
    <numFmt numFmtId="167" formatCode="_ * #,##0.0_ ;_ * \-#,##0.0_ ;_ * &quot;-&quot;??_ ;_ @_ "/>
    <numFmt numFmtId="168" formatCode="_ * #,##0.0_ ;_ * \-#,##0.0_ ;_ * &quot;-&quot;?_ ;_ @_ "/>
    <numFmt numFmtId="169" formatCode="_-* #,##0.00\ _k_r_-;\-* #,##0.00\ _k_r_-;_-* &quot;-&quot;??\ _k_r_-;_-@_-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9" fontId="1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/>
  </cellStyleXfs>
  <cellXfs count="124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quotePrefix="1" applyFont="1" applyBorder="1" applyAlignment="1">
      <alignment vertical="top" wrapText="1"/>
    </xf>
    <xf numFmtId="0" fontId="0" fillId="0" borderId="0" xfId="0" applyAlignment="1">
      <alignment horizontal="center"/>
    </xf>
    <xf numFmtId="0" fontId="7" fillId="0" borderId="3" xfId="0" applyFont="1" applyBorder="1" applyAlignment="1">
      <alignment vertical="top" wrapText="1"/>
    </xf>
    <xf numFmtId="3" fontId="0" fillId="0" borderId="0" xfId="0" applyNumberFormat="1"/>
    <xf numFmtId="0" fontId="7" fillId="0" borderId="1" xfId="0" applyFont="1" applyBorder="1" applyAlignment="1">
      <alignment vertical="top" wrapText="1"/>
    </xf>
    <xf numFmtId="0" fontId="13" fillId="0" borderId="3" xfId="4" applyFont="1" applyBorder="1"/>
    <xf numFmtId="0" fontId="14" fillId="0" borderId="3" xfId="4" applyFont="1" applyBorder="1"/>
    <xf numFmtId="0" fontId="15" fillId="0" borderId="0" xfId="4" applyFont="1"/>
    <xf numFmtId="0" fontId="9" fillId="0" borderId="0" xfId="4" applyFont="1"/>
    <xf numFmtId="165" fontId="10" fillId="0" borderId="3" xfId="1" applyNumberFormat="1" applyFont="1" applyBorder="1"/>
    <xf numFmtId="166" fontId="10" fillId="0" borderId="3" xfId="1" applyNumberFormat="1" applyFont="1" applyBorder="1"/>
    <xf numFmtId="0" fontId="10" fillId="0" borderId="0" xfId="4" applyFont="1" applyAlignment="1">
      <alignment horizontal="left"/>
    </xf>
    <xf numFmtId="0" fontId="10" fillId="0" borderId="0" xfId="4" applyFont="1"/>
    <xf numFmtId="0" fontId="15" fillId="0" borderId="0" xfId="1" applyNumberFormat="1" applyFont="1"/>
    <xf numFmtId="0" fontId="15" fillId="0" borderId="3" xfId="4" applyFont="1" applyBorder="1" applyAlignment="1">
      <alignment horizontal="center" vertical="center" wrapText="1"/>
    </xf>
    <xf numFmtId="0" fontId="15" fillId="0" borderId="3" xfId="4" applyFont="1" applyBorder="1" applyAlignment="1">
      <alignment horizontal="center" wrapText="1"/>
    </xf>
    <xf numFmtId="0" fontId="15" fillId="0" borderId="3" xfId="4" applyFont="1" applyBorder="1" applyAlignment="1">
      <alignment horizontal="center"/>
    </xf>
    <xf numFmtId="0" fontId="0" fillId="0" borderId="3" xfId="0" applyBorder="1"/>
    <xf numFmtId="0" fontId="15" fillId="0" borderId="0" xfId="0" applyFont="1"/>
    <xf numFmtId="0" fontId="10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3" fontId="10" fillId="4" borderId="3" xfId="3" applyNumberFormat="1" applyFont="1" applyFill="1" applyBorder="1" applyAlignment="1">
      <alignment horizontal="right" vertical="center" indent="2"/>
    </xf>
    <xf numFmtId="4" fontId="10" fillId="4" borderId="3" xfId="3" applyNumberFormat="1" applyFont="1" applyFill="1" applyBorder="1" applyAlignment="1">
      <alignment horizontal="right" vertical="center" indent="2"/>
    </xf>
    <xf numFmtId="3" fontId="10" fillId="3" borderId="3" xfId="3" applyNumberFormat="1" applyFont="1" applyFill="1" applyBorder="1" applyAlignment="1">
      <alignment horizontal="right" vertical="center" indent="2"/>
    </xf>
    <xf numFmtId="0" fontId="10" fillId="0" borderId="3" xfId="4" applyFont="1" applyBorder="1" applyAlignment="1">
      <alignment horizontal="left"/>
    </xf>
    <xf numFmtId="165" fontId="11" fillId="0" borderId="0" xfId="3" applyNumberFormat="1" applyFont="1"/>
    <xf numFmtId="165" fontId="11" fillId="0" borderId="0" xfId="3" applyNumberFormat="1" applyFont="1" applyAlignment="1">
      <alignment horizontal="center"/>
    </xf>
    <xf numFmtId="49" fontId="4" fillId="0" borderId="3" xfId="3" applyNumberFormat="1" applyFont="1" applyBorder="1" applyAlignment="1">
      <alignment horizontal="center" vertical="top" wrapText="1"/>
    </xf>
    <xf numFmtId="167" fontId="3" fillId="0" borderId="2" xfId="3" applyNumberFormat="1" applyFont="1" applyBorder="1" applyAlignment="1">
      <alignment horizontal="right" vertical="top" wrapText="1" indent="1"/>
    </xf>
    <xf numFmtId="165" fontId="3" fillId="0" borderId="0" xfId="3" applyNumberFormat="1" applyFont="1"/>
    <xf numFmtId="49" fontId="4" fillId="0" borderId="2" xfId="3" applyNumberFormat="1" applyFont="1" applyBorder="1" applyAlignment="1">
      <alignment horizontal="center" vertical="top" wrapText="1"/>
    </xf>
    <xf numFmtId="168" fontId="0" fillId="0" borderId="0" xfId="0" applyNumberFormat="1"/>
    <xf numFmtId="167" fontId="0" fillId="0" borderId="0" xfId="0" applyNumberFormat="1"/>
    <xf numFmtId="0" fontId="3" fillId="0" borderId="1" xfId="0" applyFont="1" applyBorder="1" applyAlignment="1">
      <alignment vertical="top"/>
    </xf>
    <xf numFmtId="166" fontId="5" fillId="0" borderId="2" xfId="3" applyNumberFormat="1" applyFont="1" applyBorder="1" applyAlignment="1">
      <alignment horizontal="right" vertical="top" wrapText="1" indent="1"/>
    </xf>
    <xf numFmtId="166" fontId="5" fillId="0" borderId="3" xfId="3" applyNumberFormat="1" applyFont="1" applyBorder="1" applyAlignment="1">
      <alignment horizontal="right" vertical="top" wrapText="1" indent="1"/>
    </xf>
    <xf numFmtId="166" fontId="3" fillId="0" borderId="2" xfId="3" applyNumberFormat="1" applyFont="1" applyBorder="1" applyAlignment="1">
      <alignment horizontal="right" vertical="top" wrapText="1" indent="1"/>
    </xf>
    <xf numFmtId="166" fontId="3" fillId="0" borderId="3" xfId="3" applyNumberFormat="1" applyFont="1" applyBorder="1" applyAlignment="1">
      <alignment horizontal="right" vertical="top" wrapText="1" indent="1"/>
    </xf>
    <xf numFmtId="166" fontId="5" fillId="0" borderId="4" xfId="0" applyNumberFormat="1" applyFont="1" applyBorder="1" applyAlignment="1">
      <alignment horizontal="right" vertical="top" wrapText="1" indent="1"/>
    </xf>
    <xf numFmtId="166" fontId="5" fillId="0" borderId="4" xfId="3" applyNumberFormat="1" applyFont="1" applyBorder="1" applyAlignment="1">
      <alignment horizontal="right" vertical="top" wrapText="1" indent="1"/>
    </xf>
    <xf numFmtId="0" fontId="15" fillId="0" borderId="5" xfId="4" applyFont="1" applyBorder="1"/>
    <xf numFmtId="3" fontId="15" fillId="0" borderId="5" xfId="4" applyNumberFormat="1" applyFont="1" applyBorder="1" applyAlignment="1">
      <alignment horizontal="right" indent="1"/>
    </xf>
    <xf numFmtId="3" fontId="15" fillId="0" borderId="3" xfId="4" applyNumberFormat="1" applyFont="1" applyBorder="1" applyAlignment="1">
      <alignment horizontal="right" indent="1"/>
    </xf>
    <xf numFmtId="17" fontId="15" fillId="0" borderId="6" xfId="4" applyNumberFormat="1" applyFont="1" applyBorder="1"/>
    <xf numFmtId="0" fontId="15" fillId="0" borderId="6" xfId="4" applyFont="1" applyBorder="1"/>
    <xf numFmtId="0" fontId="15" fillId="0" borderId="0" xfId="4" applyFont="1" applyAlignment="1">
      <alignment horizontal="right" indent="2"/>
    </xf>
    <xf numFmtId="0" fontId="15" fillId="0" borderId="0" xfId="4" applyFont="1" applyAlignment="1">
      <alignment horizontal="center"/>
    </xf>
    <xf numFmtId="3" fontId="15" fillId="0" borderId="0" xfId="1" applyNumberFormat="1" applyFont="1" applyAlignment="1">
      <alignment horizontal="right" indent="1"/>
    </xf>
    <xf numFmtId="3" fontId="15" fillId="0" borderId="0" xfId="0" applyNumberFormat="1" applyFont="1"/>
    <xf numFmtId="3" fontId="15" fillId="0" borderId="3" xfId="0" applyNumberFormat="1" applyFont="1" applyBorder="1" applyAlignment="1">
      <alignment horizontal="center"/>
    </xf>
    <xf numFmtId="3" fontId="15" fillId="0" borderId="7" xfId="0" applyNumberFormat="1" applyFont="1" applyBorder="1"/>
    <xf numFmtId="3" fontId="15" fillId="0" borderId="8" xfId="3" applyNumberFormat="1" applyFont="1" applyBorder="1" applyAlignment="1">
      <alignment horizontal="right" indent="2"/>
    </xf>
    <xf numFmtId="3" fontId="15" fillId="0" borderId="9" xfId="3" applyNumberFormat="1" applyFont="1" applyBorder="1" applyAlignment="1">
      <alignment horizontal="right" indent="2"/>
    </xf>
    <xf numFmtId="3" fontId="15" fillId="0" borderId="6" xfId="0" quotePrefix="1" applyNumberFormat="1" applyFont="1" applyBorder="1"/>
    <xf numFmtId="3" fontId="15" fillId="0" borderId="1" xfId="3" applyNumberFormat="1" applyFont="1" applyBorder="1" applyAlignment="1">
      <alignment horizontal="right" indent="2"/>
    </xf>
    <xf numFmtId="3" fontId="15" fillId="0" borderId="2" xfId="3" applyNumberFormat="1" applyFont="1" applyBorder="1" applyAlignment="1">
      <alignment horizontal="right" indent="2"/>
    </xf>
    <xf numFmtId="3" fontId="15" fillId="0" borderId="8" xfId="0" applyNumberFormat="1" applyFont="1" applyBorder="1"/>
    <xf numFmtId="3" fontId="15" fillId="0" borderId="10" xfId="0" quotePrefix="1" applyNumberFormat="1" applyFont="1" applyBorder="1"/>
    <xf numFmtId="3" fontId="15" fillId="0" borderId="10" xfId="3" applyNumberFormat="1" applyFont="1" applyBorder="1" applyAlignment="1">
      <alignment horizontal="right" indent="2"/>
    </xf>
    <xf numFmtId="3" fontId="15" fillId="0" borderId="7" xfId="0" quotePrefix="1" applyNumberFormat="1" applyFont="1" applyBorder="1"/>
    <xf numFmtId="3" fontId="15" fillId="0" borderId="6" xfId="0" applyNumberFormat="1" applyFont="1" applyBorder="1"/>
    <xf numFmtId="3" fontId="16" fillId="0" borderId="0" xfId="0" applyNumberFormat="1" applyFont="1"/>
    <xf numFmtId="3" fontId="15" fillId="0" borderId="5" xfId="0" applyNumberFormat="1" applyFont="1" applyBorder="1"/>
    <xf numFmtId="3" fontId="17" fillId="0" borderId="7" xfId="0" applyNumberFormat="1" applyFont="1" applyBorder="1"/>
    <xf numFmtId="3" fontId="15" fillId="0" borderId="9" xfId="0" applyNumberFormat="1" applyFont="1" applyBorder="1"/>
    <xf numFmtId="3" fontId="15" fillId="0" borderId="11" xfId="0" applyNumberFormat="1" applyFont="1" applyBorder="1"/>
    <xf numFmtId="3" fontId="15" fillId="0" borderId="11" xfId="0" applyNumberFormat="1" applyFont="1" applyBorder="1" applyAlignment="1">
      <alignment horizontal="right" indent="2"/>
    </xf>
    <xf numFmtId="3" fontId="15" fillId="0" borderId="10" xfId="0" applyNumberFormat="1" applyFont="1" applyBorder="1" applyAlignment="1">
      <alignment horizontal="right" indent="2"/>
    </xf>
    <xf numFmtId="3" fontId="15" fillId="0" borderId="6" xfId="0" applyNumberFormat="1" applyFont="1" applyBorder="1" applyAlignment="1">
      <alignment horizontal="right" indent="2"/>
    </xf>
    <xf numFmtId="3" fontId="15" fillId="0" borderId="1" xfId="0" applyNumberFormat="1" applyFont="1" applyBorder="1" applyAlignment="1">
      <alignment horizontal="right" indent="2"/>
    </xf>
    <xf numFmtId="3" fontId="15" fillId="0" borderId="12" xfId="0" applyNumberFormat="1" applyFont="1" applyBorder="1" applyAlignment="1">
      <alignment horizontal="right" indent="2"/>
    </xf>
    <xf numFmtId="3" fontId="17" fillId="0" borderId="11" xfId="0" applyNumberFormat="1" applyFont="1" applyBorder="1"/>
    <xf numFmtId="3" fontId="15" fillId="0" borderId="5" xfId="0" applyNumberFormat="1" applyFont="1" applyBorder="1" applyAlignment="1">
      <alignment horizontal="right" indent="2"/>
    </xf>
    <xf numFmtId="3" fontId="15" fillId="0" borderId="3" xfId="0" applyNumberFormat="1" applyFont="1" applyBorder="1" applyAlignment="1">
      <alignment horizontal="right" indent="2"/>
    </xf>
    <xf numFmtId="0" fontId="15" fillId="0" borderId="0" xfId="4" applyFont="1" applyAlignment="1">
      <alignment horizontal="center" wrapText="1"/>
    </xf>
    <xf numFmtId="0" fontId="18" fillId="0" borderId="3" xfId="4" applyFont="1" applyBorder="1" applyAlignment="1">
      <alignment horizontal="center" wrapText="1"/>
    </xf>
    <xf numFmtId="3" fontId="15" fillId="0" borderId="1" xfId="0" applyNumberFormat="1" applyFont="1" applyBorder="1" applyAlignment="1">
      <alignment horizontal="center"/>
    </xf>
    <xf numFmtId="0" fontId="18" fillId="0" borderId="5" xfId="4" applyFont="1" applyBorder="1"/>
    <xf numFmtId="0" fontId="18" fillId="0" borderId="13" xfId="4" applyFont="1" applyBorder="1"/>
    <xf numFmtId="0" fontId="15" fillId="0" borderId="13" xfId="4" applyFont="1" applyBorder="1"/>
    <xf numFmtId="166" fontId="10" fillId="0" borderId="3" xfId="2" applyNumberFormat="1" applyFont="1" applyBorder="1"/>
    <xf numFmtId="166" fontId="10" fillId="0" borderId="3" xfId="2" applyNumberFormat="1" applyFont="1" applyBorder="1" applyAlignment="1">
      <alignment horizontal="right" indent="1"/>
    </xf>
    <xf numFmtId="166" fontId="15" fillId="0" borderId="3" xfId="2" applyNumberFormat="1" applyFont="1" applyBorder="1"/>
    <xf numFmtId="2" fontId="15" fillId="0" borderId="0" xfId="4" applyNumberFormat="1" applyFont="1"/>
    <xf numFmtId="2" fontId="15" fillId="0" borderId="0" xfId="4" applyNumberFormat="1" applyFont="1" applyAlignment="1">
      <alignment horizontal="center" vertical="center" wrapText="1"/>
    </xf>
    <xf numFmtId="2" fontId="15" fillId="0" borderId="0" xfId="2" applyNumberFormat="1" applyFont="1"/>
    <xf numFmtId="2" fontId="15" fillId="0" borderId="0" xfId="1" applyNumberFormat="1" applyFont="1"/>
    <xf numFmtId="164" fontId="3" fillId="0" borderId="2" xfId="3" applyNumberFormat="1" applyFont="1" applyBorder="1" applyAlignment="1">
      <alignment horizontal="right" vertical="top" wrapText="1" inden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0" fontId="10" fillId="0" borderId="5" xfId="4" applyFont="1" applyBorder="1" applyAlignment="1">
      <alignment horizontal="left"/>
    </xf>
    <xf numFmtId="0" fontId="10" fillId="0" borderId="13" xfId="4" applyFont="1" applyBorder="1" applyAlignment="1">
      <alignment horizontal="left"/>
    </xf>
    <xf numFmtId="0" fontId="10" fillId="0" borderId="4" xfId="4" applyFont="1" applyBorder="1" applyAlignment="1">
      <alignment horizontal="left"/>
    </xf>
    <xf numFmtId="0" fontId="10" fillId="0" borderId="3" xfId="4" applyFont="1" applyBorder="1" applyAlignment="1">
      <alignment horizontal="left"/>
    </xf>
    <xf numFmtId="0" fontId="8" fillId="2" borderId="14" xfId="4" applyFont="1" applyFill="1" applyBorder="1" applyAlignment="1">
      <alignment horizontal="center"/>
    </xf>
    <xf numFmtId="0" fontId="8" fillId="2" borderId="15" xfId="4" applyFont="1" applyFill="1" applyBorder="1" applyAlignment="1">
      <alignment horizontal="center"/>
    </xf>
    <xf numFmtId="0" fontId="19" fillId="0" borderId="15" xfId="4" applyFont="1" applyBorder="1"/>
    <xf numFmtId="0" fontId="19" fillId="0" borderId="16" xfId="4" applyFont="1" applyBorder="1"/>
    <xf numFmtId="0" fontId="10" fillId="4" borderId="5" xfId="3" applyNumberFormat="1" applyFont="1" applyFill="1" applyBorder="1" applyAlignment="1">
      <alignment horizontal="left" vertical="center" wrapText="1"/>
    </xf>
    <xf numFmtId="0" fontId="10" fillId="4" borderId="4" xfId="3" applyNumberFormat="1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20" fillId="3" borderId="5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15" fillId="0" borderId="0" xfId="4" applyFont="1" applyAlignment="1">
      <alignment horizontal="left"/>
    </xf>
    <xf numFmtId="0" fontId="8" fillId="2" borderId="16" xfId="4" applyFont="1" applyFill="1" applyBorder="1" applyAlignment="1">
      <alignment horizontal="center"/>
    </xf>
    <xf numFmtId="0" fontId="15" fillId="0" borderId="0" xfId="4" applyFont="1" applyAlignment="1">
      <alignment horizontal="left" wrapText="1"/>
    </xf>
    <xf numFmtId="0" fontId="15" fillId="0" borderId="17" xfId="4" applyFont="1" applyBorder="1" applyAlignment="1">
      <alignment horizontal="left"/>
    </xf>
    <xf numFmtId="0" fontId="15" fillId="0" borderId="18" xfId="4" applyFont="1" applyBorder="1" applyAlignment="1">
      <alignment horizontal="center"/>
    </xf>
    <xf numFmtId="3" fontId="8" fillId="2" borderId="14" xfId="0" applyNumberFormat="1" applyFont="1" applyFill="1" applyBorder="1" applyAlignment="1">
      <alignment horizontal="center"/>
    </xf>
    <xf numFmtId="3" fontId="8" fillId="2" borderId="15" xfId="0" applyNumberFormat="1" applyFont="1" applyFill="1" applyBorder="1" applyAlignment="1">
      <alignment horizontal="center"/>
    </xf>
    <xf numFmtId="3" fontId="8" fillId="2" borderId="16" xfId="0" applyNumberFormat="1" applyFont="1" applyFill="1" applyBorder="1" applyAlignment="1">
      <alignment horizontal="center"/>
    </xf>
    <xf numFmtId="3" fontId="9" fillId="4" borderId="3" xfId="0" applyNumberFormat="1" applyFont="1" applyFill="1" applyBorder="1" applyAlignment="1">
      <alignment horizontal="center"/>
    </xf>
    <xf numFmtId="3" fontId="9" fillId="4" borderId="5" xfId="0" applyNumberFormat="1" applyFont="1" applyFill="1" applyBorder="1" applyAlignment="1">
      <alignment horizontal="center"/>
    </xf>
    <xf numFmtId="3" fontId="9" fillId="4" borderId="13" xfId="0" applyNumberFormat="1" applyFont="1" applyFill="1" applyBorder="1" applyAlignment="1">
      <alignment horizontal="center"/>
    </xf>
    <xf numFmtId="3" fontId="9" fillId="4" borderId="4" xfId="0" applyNumberFormat="1" applyFont="1" applyFill="1" applyBorder="1" applyAlignment="1">
      <alignment horizontal="center"/>
    </xf>
  </cellXfs>
  <cellStyles count="5">
    <cellStyle name="1000-sep (2 dec) 2" xfId="1"/>
    <cellStyle name="Komma" xfId="2" builtinId="3"/>
    <cellStyle name="Komma 2" xfId="3"/>
    <cellStyle name="Normal" xfId="0" builtinId="0"/>
    <cellStyle name="Norm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zoomScaleNormal="100" workbookViewId="0">
      <selection sqref="A1:D1"/>
    </sheetView>
  </sheetViews>
  <sheetFormatPr defaultRowHeight="15" x14ac:dyDescent="0.25"/>
  <cols>
    <col min="1" max="1" width="50.7109375" customWidth="1"/>
    <col min="2" max="2" width="11.5703125" customWidth="1"/>
    <col min="3" max="4" width="11.5703125" bestFit="1" customWidth="1"/>
  </cols>
  <sheetData>
    <row r="1" spans="1:6" ht="24" thickBot="1" x14ac:dyDescent="0.4">
      <c r="A1" s="93" t="s">
        <v>55</v>
      </c>
      <c r="B1" s="94"/>
      <c r="C1" s="94"/>
      <c r="D1" s="95"/>
    </row>
    <row r="2" spans="1:6" x14ac:dyDescent="0.25">
      <c r="D2" s="30"/>
    </row>
    <row r="3" spans="1:6" x14ac:dyDescent="0.25">
      <c r="A3" s="6"/>
      <c r="B3" s="6"/>
      <c r="C3" s="31"/>
      <c r="D3" s="31"/>
    </row>
    <row r="4" spans="1:6" ht="15.75" x14ac:dyDescent="0.25">
      <c r="A4" s="7" t="s">
        <v>56</v>
      </c>
      <c r="B4" s="32" t="s">
        <v>136</v>
      </c>
      <c r="C4" s="32" t="s">
        <v>46</v>
      </c>
      <c r="D4" s="32" t="s">
        <v>45</v>
      </c>
    </row>
    <row r="5" spans="1:6" x14ac:dyDescent="0.25">
      <c r="A5" s="2" t="s">
        <v>0</v>
      </c>
      <c r="B5" s="3"/>
      <c r="C5" s="3"/>
      <c r="D5" s="22"/>
    </row>
    <row r="6" spans="1:6" x14ac:dyDescent="0.25">
      <c r="A6" s="2" t="s">
        <v>20</v>
      </c>
      <c r="B6" s="39">
        <v>2015625</v>
      </c>
      <c r="C6" s="39">
        <v>1834229</v>
      </c>
      <c r="D6" s="40">
        <v>1857881</v>
      </c>
    </row>
    <row r="7" spans="1:6" ht="12.75" customHeight="1" x14ac:dyDescent="0.25">
      <c r="A7" s="4" t="s">
        <v>122</v>
      </c>
      <c r="B7" s="41">
        <f>15485-791580</f>
        <v>-776095</v>
      </c>
      <c r="C7" s="41">
        <f>-21041-710128</f>
        <v>-731169</v>
      </c>
      <c r="D7" s="41">
        <f>-15510-711625</f>
        <v>-727135</v>
      </c>
    </row>
    <row r="8" spans="1:6" ht="12.75" customHeight="1" x14ac:dyDescent="0.25">
      <c r="A8" s="4" t="s">
        <v>57</v>
      </c>
      <c r="B8" s="41">
        <v>-339224</v>
      </c>
      <c r="C8" s="41">
        <v>-267002</v>
      </c>
      <c r="D8" s="41">
        <v>-265974</v>
      </c>
    </row>
    <row r="9" spans="1:6" x14ac:dyDescent="0.25">
      <c r="A9" s="2" t="s">
        <v>47</v>
      </c>
      <c r="B9" s="39">
        <f>+B6+B7+B8</f>
        <v>900306</v>
      </c>
      <c r="C9" s="39">
        <f>+C6+C7+C8</f>
        <v>836058</v>
      </c>
      <c r="D9" s="39">
        <f>+D6+D7+D8</f>
        <v>864772</v>
      </c>
    </row>
    <row r="10" spans="1:6" x14ac:dyDescent="0.25">
      <c r="A10" s="4" t="s">
        <v>58</v>
      </c>
      <c r="B10" s="41">
        <v>-632599</v>
      </c>
      <c r="C10" s="41">
        <v>-555559</v>
      </c>
      <c r="D10" s="41">
        <v>-562221</v>
      </c>
    </row>
    <row r="11" spans="1:6" x14ac:dyDescent="0.25">
      <c r="A11" s="4" t="s">
        <v>59</v>
      </c>
      <c r="B11" s="41">
        <v>-112306</v>
      </c>
      <c r="C11" s="41">
        <v>-97340</v>
      </c>
      <c r="D11" s="41">
        <v>-117787</v>
      </c>
    </row>
    <row r="12" spans="1:6" x14ac:dyDescent="0.25">
      <c r="A12" s="2" t="s">
        <v>38</v>
      </c>
      <c r="B12" s="39">
        <f>SUM(B9:B11)</f>
        <v>155401</v>
      </c>
      <c r="C12" s="39">
        <f>SUM(C9:C11)</f>
        <v>183159</v>
      </c>
      <c r="D12" s="39">
        <f>SUM(D9:D11)</f>
        <v>184764</v>
      </c>
    </row>
    <row r="13" spans="1:6" x14ac:dyDescent="0.25">
      <c r="A13" s="4" t="s">
        <v>48</v>
      </c>
      <c r="B13" s="41">
        <v>10230</v>
      </c>
      <c r="C13" s="41">
        <v>8200</v>
      </c>
      <c r="D13" s="41">
        <v>8275</v>
      </c>
      <c r="E13" s="8"/>
      <c r="F13" s="8"/>
    </row>
    <row r="14" spans="1:6" x14ac:dyDescent="0.25">
      <c r="A14" s="4" t="s">
        <v>21</v>
      </c>
      <c r="B14" s="41">
        <v>-10204</v>
      </c>
      <c r="C14" s="41">
        <v>-17012</v>
      </c>
      <c r="D14" s="41">
        <v>-9548</v>
      </c>
    </row>
    <row r="15" spans="1:6" x14ac:dyDescent="0.25">
      <c r="A15" s="2" t="s">
        <v>52</v>
      </c>
      <c r="B15" s="39">
        <f>+B12+B13+B14</f>
        <v>155427</v>
      </c>
      <c r="C15" s="39">
        <f>+C12+C13+C14</f>
        <v>174347</v>
      </c>
      <c r="D15" s="39">
        <f>+D12+D13+D14</f>
        <v>183491</v>
      </c>
    </row>
    <row r="16" spans="1:6" x14ac:dyDescent="0.25">
      <c r="A16" s="4"/>
      <c r="B16" s="41"/>
      <c r="C16" s="41"/>
      <c r="D16" s="41"/>
    </row>
    <row r="17" spans="1:4" x14ac:dyDescent="0.25">
      <c r="A17" s="2" t="s">
        <v>1</v>
      </c>
      <c r="B17" s="41"/>
      <c r="C17" s="41"/>
      <c r="D17" s="41"/>
    </row>
    <row r="18" spans="1:4" x14ac:dyDescent="0.25">
      <c r="A18" s="4" t="s">
        <v>2</v>
      </c>
      <c r="B18" s="41">
        <v>2310914</v>
      </c>
      <c r="C18" s="41">
        <v>1555061</v>
      </c>
      <c r="D18" s="41">
        <v>1660488</v>
      </c>
    </row>
    <row r="19" spans="1:4" x14ac:dyDescent="0.25">
      <c r="A19" s="5" t="s">
        <v>3</v>
      </c>
      <c r="B19" s="41">
        <f>1217390+80384</f>
        <v>1297774</v>
      </c>
      <c r="C19" s="41">
        <f>551799+32282</f>
        <v>584081</v>
      </c>
      <c r="D19" s="41">
        <f>689621+47934</f>
        <v>737555</v>
      </c>
    </row>
    <row r="20" spans="1:4" x14ac:dyDescent="0.25">
      <c r="A20" s="4" t="s">
        <v>4</v>
      </c>
      <c r="B20" s="41">
        <f>+B18-B19</f>
        <v>1013140</v>
      </c>
      <c r="C20" s="41">
        <f>+C18-C19</f>
        <v>970980</v>
      </c>
      <c r="D20" s="42">
        <f>+D18-D19</f>
        <v>922933</v>
      </c>
    </row>
    <row r="21" spans="1:4" x14ac:dyDescent="0.25">
      <c r="A21" s="4"/>
      <c r="B21" s="41"/>
      <c r="C21" s="41"/>
      <c r="D21" s="41"/>
    </row>
    <row r="22" spans="1:4" x14ac:dyDescent="0.25">
      <c r="A22" s="4" t="s">
        <v>5</v>
      </c>
      <c r="B22" s="41">
        <v>1476016</v>
      </c>
      <c r="C22" s="41">
        <v>928005</v>
      </c>
      <c r="D22" s="41">
        <v>1042540</v>
      </c>
    </row>
    <row r="23" spans="1:4" x14ac:dyDescent="0.25">
      <c r="A23" s="4" t="s">
        <v>6</v>
      </c>
      <c r="B23" s="41">
        <v>577541</v>
      </c>
      <c r="C23" s="41">
        <v>385200</v>
      </c>
      <c r="D23" s="41">
        <v>493025</v>
      </c>
    </row>
    <row r="24" spans="1:4" x14ac:dyDescent="0.25">
      <c r="A24" s="4"/>
      <c r="B24" s="41"/>
      <c r="C24" s="41"/>
      <c r="D24" s="41"/>
    </row>
    <row r="25" spans="1:4" x14ac:dyDescent="0.25">
      <c r="A25" s="2" t="s">
        <v>7</v>
      </c>
      <c r="B25" s="43" t="s">
        <v>8</v>
      </c>
      <c r="C25" s="43" t="s">
        <v>8</v>
      </c>
      <c r="D25" s="44" t="s">
        <v>8</v>
      </c>
    </row>
    <row r="26" spans="1:4" x14ac:dyDescent="0.25">
      <c r="A26" s="4" t="s">
        <v>9</v>
      </c>
      <c r="B26" s="33">
        <f>+(B12+B13)/((B18+C18)/2)*100</f>
        <v>8.5686534444739024</v>
      </c>
      <c r="C26" s="33">
        <f>+(C12+C13)/((C18+D18)/2)*100</f>
        <v>11.902104430689752</v>
      </c>
      <c r="D26" s="33">
        <v>11.732643374477417</v>
      </c>
    </row>
    <row r="27" spans="1:4" x14ac:dyDescent="0.25">
      <c r="A27" s="4" t="s">
        <v>10</v>
      </c>
      <c r="B27" s="33">
        <f>+(B12+B13)/B6*100</f>
        <v>8.2173519379844961</v>
      </c>
      <c r="C27" s="33">
        <f>+(C12+C13)/C6*100</f>
        <v>10.432666804417551</v>
      </c>
      <c r="D27" s="33">
        <v>10.390277956446079</v>
      </c>
    </row>
    <row r="28" spans="1:4" x14ac:dyDescent="0.25">
      <c r="A28" s="4" t="s">
        <v>11</v>
      </c>
      <c r="B28" s="92">
        <f>+B6/((B18+C18)/2)</f>
        <v>1.0427511817846726</v>
      </c>
      <c r="C28" s="92">
        <f>+C6/((C18+D18)/2)</f>
        <v>1.1408496651738163</v>
      </c>
      <c r="D28" s="92">
        <v>1.1291943703198566</v>
      </c>
    </row>
    <row r="29" spans="1:4" x14ac:dyDescent="0.25">
      <c r="A29" s="4" t="s">
        <v>41</v>
      </c>
      <c r="B29" s="33">
        <f>-B14/((C19+B19)/2)*100</f>
        <v>1.0844618740551211</v>
      </c>
      <c r="C29" s="33">
        <f>-C14/((D19+C19)/2)*100</f>
        <v>2.5743850803095558</v>
      </c>
      <c r="D29" s="33">
        <v>1.2195425693544586</v>
      </c>
    </row>
    <row r="30" spans="1:4" x14ac:dyDescent="0.25">
      <c r="A30" s="4" t="s">
        <v>12</v>
      </c>
      <c r="B30" s="33">
        <f>+B15/((B20+C20)/2)*100</f>
        <v>15.667096748180553</v>
      </c>
      <c r="C30" s="33">
        <f>+C15/((C20+D20)/2)*100</f>
        <v>18.411299779873733</v>
      </c>
      <c r="D30" s="33">
        <v>21.276810385911858</v>
      </c>
    </row>
    <row r="31" spans="1:4" x14ac:dyDescent="0.25">
      <c r="A31" s="4" t="s">
        <v>42</v>
      </c>
      <c r="B31" s="92">
        <f>+((B19+C19)/2)/((B20+C20)/2)</f>
        <v>0.9484582585730702</v>
      </c>
      <c r="C31" s="92">
        <f>+((C19+D19)/2)/((C20+D20)/2)</f>
        <v>0.69783353300811601</v>
      </c>
      <c r="D31" s="92">
        <v>0.90783558422493538</v>
      </c>
    </row>
    <row r="32" spans="1:4" x14ac:dyDescent="0.25">
      <c r="A32" s="4"/>
      <c r="B32" s="41"/>
      <c r="C32" s="41"/>
      <c r="D32" s="41"/>
    </row>
    <row r="33" spans="1:4" x14ac:dyDescent="0.25">
      <c r="A33" s="2" t="s">
        <v>13</v>
      </c>
      <c r="B33" s="41"/>
      <c r="C33" s="41"/>
      <c r="D33" s="41"/>
    </row>
    <row r="34" spans="1:4" x14ac:dyDescent="0.25">
      <c r="A34" s="4" t="s">
        <v>20</v>
      </c>
      <c r="B34" s="41">
        <f>+B6/$D6*100</f>
        <v>108.49053303198643</v>
      </c>
      <c r="C34" s="41">
        <f t="shared" ref="C34:D34" si="0">+C6/$D6*100</f>
        <v>98.726936762903549</v>
      </c>
      <c r="D34" s="41">
        <f t="shared" si="0"/>
        <v>100</v>
      </c>
    </row>
    <row r="35" spans="1:4" ht="12.75" customHeight="1" x14ac:dyDescent="0.25">
      <c r="A35" s="4" t="str">
        <f>+A7</f>
        <v>Omkostninger til råvarer og hjælpematerialer mv.</v>
      </c>
      <c r="B35" s="41">
        <f t="shared" ref="B35:D35" si="1">+B7/$D7*100</f>
        <v>106.7332751139747</v>
      </c>
      <c r="C35" s="41">
        <f t="shared" si="1"/>
        <v>100.55478006147413</v>
      </c>
      <c r="D35" s="41">
        <f t="shared" si="1"/>
        <v>100</v>
      </c>
    </row>
    <row r="36" spans="1:4" ht="12.75" customHeight="1" x14ac:dyDescent="0.25">
      <c r="A36" s="4" t="str">
        <f>+A8</f>
        <v>Andre eksterne omkostninger</v>
      </c>
      <c r="B36" s="41">
        <f t="shared" ref="B36:D36" si="2">+B8/$D8*100</f>
        <v>127.54028589260604</v>
      </c>
      <c r="C36" s="41">
        <f t="shared" si="2"/>
        <v>100.38650394399453</v>
      </c>
      <c r="D36" s="41">
        <f t="shared" si="2"/>
        <v>100</v>
      </c>
    </row>
    <row r="37" spans="1:4" x14ac:dyDescent="0.25">
      <c r="A37" s="4" t="str">
        <f>+A10</f>
        <v>Personaleomkostninger</v>
      </c>
      <c r="B37" s="41">
        <f>+B10/$D10*100</f>
        <v>112.51785329968109</v>
      </c>
      <c r="C37" s="41">
        <f t="shared" ref="C37:D37" si="3">+C10/$D10*100</f>
        <v>98.815056712573877</v>
      </c>
      <c r="D37" s="41">
        <f t="shared" si="3"/>
        <v>100</v>
      </c>
    </row>
    <row r="38" spans="1:4" x14ac:dyDescent="0.25">
      <c r="A38" s="4" t="str">
        <f>+A11</f>
        <v>Af- og nedskrivninger</v>
      </c>
      <c r="B38" s="41">
        <f>+B11/$D11*100</f>
        <v>95.346685118052079</v>
      </c>
      <c r="C38" s="41">
        <f t="shared" ref="C38:D38" si="4">+C11/$D11*100</f>
        <v>82.64069888867192</v>
      </c>
      <c r="D38" s="41">
        <f t="shared" si="4"/>
        <v>100</v>
      </c>
    </row>
    <row r="39" spans="1:4" x14ac:dyDescent="0.25">
      <c r="A39" s="4"/>
      <c r="B39" s="41"/>
      <c r="C39" s="41"/>
      <c r="D39" s="41"/>
    </row>
    <row r="40" spans="1:4" x14ac:dyDescent="0.25">
      <c r="A40" s="2" t="s">
        <v>14</v>
      </c>
      <c r="B40" s="41"/>
      <c r="C40" s="41"/>
      <c r="D40" s="41"/>
    </row>
    <row r="41" spans="1:4" x14ac:dyDescent="0.25">
      <c r="A41" s="4" t="s">
        <v>43</v>
      </c>
      <c r="B41" s="33">
        <f>B20*100/B18</f>
        <v>43.841527637982203</v>
      </c>
      <c r="C41" s="33">
        <f>C20*100/C18</f>
        <v>62.439994315335539</v>
      </c>
      <c r="D41" s="33">
        <f>D20*100/D18</f>
        <v>55.582033715389692</v>
      </c>
    </row>
    <row r="42" spans="1:4" x14ac:dyDescent="0.25">
      <c r="A42" s="4" t="s">
        <v>44</v>
      </c>
      <c r="B42" s="33">
        <f>B22*100/B23</f>
        <v>255.56904185157418</v>
      </c>
      <c r="C42" s="33">
        <f>C22*100/C23</f>
        <v>240.91510903426791</v>
      </c>
      <c r="D42" s="33">
        <f>D22*100/D23</f>
        <v>211.45783682369049</v>
      </c>
    </row>
    <row r="43" spans="1:4" x14ac:dyDescent="0.25">
      <c r="A43" s="1" t="s">
        <v>149</v>
      </c>
      <c r="B43" s="1"/>
      <c r="C43" s="1"/>
      <c r="D43" s="34"/>
    </row>
    <row r="44" spans="1:4" ht="12.75" customHeight="1" x14ac:dyDescent="0.25">
      <c r="A44" s="96" t="s">
        <v>8</v>
      </c>
      <c r="B44" s="96"/>
      <c r="C44" s="96"/>
      <c r="D44" s="96"/>
    </row>
  </sheetData>
  <mergeCells count="2">
    <mergeCell ref="A1:D1"/>
    <mergeCell ref="A44:D44"/>
  </mergeCells>
  <phoneticPr fontId="0" type="noConversion"/>
  <pageMargins left="0.7" right="0.7" top="0.75" bottom="0.75" header="0.3" footer="0.3"/>
  <pageSetup paperSize="9" orientation="portrait" r:id="rId1"/>
  <headerFooter>
    <oddHeader>&amp;L&amp;F&amp;R&amp;A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zoomScaleNormal="100" workbookViewId="0">
      <selection sqref="A1:B1"/>
    </sheetView>
  </sheetViews>
  <sheetFormatPr defaultRowHeight="15" x14ac:dyDescent="0.25"/>
  <cols>
    <col min="1" max="1" width="62.5703125" customWidth="1"/>
    <col min="2" max="2" width="13.28515625" customWidth="1"/>
    <col min="5" max="13" width="8.85546875" customWidth="1"/>
  </cols>
  <sheetData>
    <row r="1" spans="1:7" ht="24" thickBot="1" x14ac:dyDescent="0.4">
      <c r="A1" s="93" t="s">
        <v>60</v>
      </c>
      <c r="B1" s="95"/>
    </row>
    <row r="3" spans="1:7" x14ac:dyDescent="0.25">
      <c r="A3" s="6"/>
      <c r="B3" s="31"/>
    </row>
    <row r="4" spans="1:7" ht="15.75" x14ac:dyDescent="0.25">
      <c r="A4" s="7" t="s">
        <v>56</v>
      </c>
      <c r="B4" s="32" t="s">
        <v>136</v>
      </c>
    </row>
    <row r="5" spans="1:7" ht="15.75" x14ac:dyDescent="0.25">
      <c r="A5" s="9"/>
      <c r="B5" s="35"/>
    </row>
    <row r="6" spans="1:7" x14ac:dyDescent="0.25">
      <c r="A6" s="11" t="s">
        <v>38</v>
      </c>
      <c r="B6" s="41">
        <v>155401</v>
      </c>
    </row>
    <row r="7" spans="1:7" x14ac:dyDescent="0.25">
      <c r="A7" s="10" t="s">
        <v>137</v>
      </c>
      <c r="B7" s="41">
        <f>112306-79</f>
        <v>112227</v>
      </c>
    </row>
    <row r="8" spans="1:7" x14ac:dyDescent="0.25">
      <c r="A8" s="10" t="s">
        <v>29</v>
      </c>
      <c r="B8" s="41"/>
      <c r="E8" s="36"/>
    </row>
    <row r="9" spans="1:7" x14ac:dyDescent="0.25">
      <c r="A9" s="10" t="s">
        <v>19</v>
      </c>
      <c r="B9" s="41">
        <v>-53180</v>
      </c>
      <c r="G9" s="8"/>
    </row>
    <row r="10" spans="1:7" x14ac:dyDescent="0.25">
      <c r="A10" s="10" t="s">
        <v>30</v>
      </c>
      <c r="B10" s="41">
        <v>12767</v>
      </c>
    </row>
    <row r="11" spans="1:7" x14ac:dyDescent="0.25">
      <c r="A11" s="10" t="s">
        <v>40</v>
      </c>
      <c r="B11" s="41">
        <v>-819</v>
      </c>
      <c r="C11" s="37"/>
    </row>
    <row r="12" spans="1:7" x14ac:dyDescent="0.25">
      <c r="A12" s="10" t="s">
        <v>61</v>
      </c>
      <c r="B12" s="41">
        <v>8307</v>
      </c>
      <c r="C12" s="37"/>
    </row>
    <row r="13" spans="1:7" x14ac:dyDescent="0.25">
      <c r="A13" s="10" t="s">
        <v>27</v>
      </c>
      <c r="B13" s="41">
        <v>10230</v>
      </c>
    </row>
    <row r="14" spans="1:7" x14ac:dyDescent="0.25">
      <c r="A14" s="10" t="s">
        <v>28</v>
      </c>
      <c r="B14" s="41">
        <v>-10204</v>
      </c>
    </row>
    <row r="15" spans="1:7" x14ac:dyDescent="0.25">
      <c r="A15" s="10" t="s">
        <v>18</v>
      </c>
      <c r="B15" s="41">
        <v>-88553</v>
      </c>
    </row>
    <row r="16" spans="1:7" x14ac:dyDescent="0.25">
      <c r="A16" s="2" t="s">
        <v>15</v>
      </c>
      <c r="B16" s="39">
        <f>SUM(B6:B15)</f>
        <v>146176</v>
      </c>
      <c r="C16" s="8"/>
    </row>
    <row r="17" spans="1:2" x14ac:dyDescent="0.25">
      <c r="A17" s="4"/>
      <c r="B17" s="41"/>
    </row>
    <row r="18" spans="1:2" x14ac:dyDescent="0.25">
      <c r="A18" s="38" t="s">
        <v>22</v>
      </c>
      <c r="B18" s="41">
        <v>-21749</v>
      </c>
    </row>
    <row r="19" spans="1:2" x14ac:dyDescent="0.25">
      <c r="A19" s="4" t="s">
        <v>23</v>
      </c>
      <c r="B19" s="41">
        <v>-173534</v>
      </c>
    </row>
    <row r="20" spans="1:2" x14ac:dyDescent="0.25">
      <c r="A20" s="4" t="s">
        <v>24</v>
      </c>
      <c r="B20" s="41">
        <v>17277</v>
      </c>
    </row>
    <row r="21" spans="1:2" x14ac:dyDescent="0.25">
      <c r="A21" s="4" t="s">
        <v>62</v>
      </c>
      <c r="B21" s="41">
        <v>-17620</v>
      </c>
    </row>
    <row r="22" spans="1:2" x14ac:dyDescent="0.25">
      <c r="A22" s="4" t="s">
        <v>148</v>
      </c>
      <c r="B22" s="41">
        <f>606+23931</f>
        <v>24537</v>
      </c>
    </row>
    <row r="23" spans="1:2" x14ac:dyDescent="0.25">
      <c r="A23" s="4" t="s">
        <v>138</v>
      </c>
      <c r="B23" s="41">
        <f>-123993-36615</f>
        <v>-160608</v>
      </c>
    </row>
    <row r="24" spans="1:2" x14ac:dyDescent="0.25">
      <c r="A24" s="2" t="s">
        <v>25</v>
      </c>
      <c r="B24" s="39">
        <f>SUM(B18:B23)</f>
        <v>-331697</v>
      </c>
    </row>
    <row r="25" spans="1:2" x14ac:dyDescent="0.25">
      <c r="A25" s="4" t="s">
        <v>8</v>
      </c>
      <c r="B25" s="41" t="s">
        <v>8</v>
      </c>
    </row>
    <row r="26" spans="1:2" x14ac:dyDescent="0.25">
      <c r="A26" s="4" t="s">
        <v>63</v>
      </c>
      <c r="B26" s="41">
        <v>409346</v>
      </c>
    </row>
    <row r="27" spans="1:2" x14ac:dyDescent="0.25">
      <c r="A27" s="4" t="s">
        <v>64</v>
      </c>
      <c r="B27" s="41">
        <v>-17844</v>
      </c>
    </row>
    <row r="28" spans="1:2" x14ac:dyDescent="0.25">
      <c r="A28" s="38" t="s">
        <v>65</v>
      </c>
      <c r="B28" s="41">
        <v>-69673</v>
      </c>
    </row>
    <row r="29" spans="1:2" x14ac:dyDescent="0.25">
      <c r="A29" s="2" t="s">
        <v>16</v>
      </c>
      <c r="B29" s="39">
        <f>SUM(B26:B28)</f>
        <v>321829</v>
      </c>
    </row>
    <row r="30" spans="1:2" x14ac:dyDescent="0.25">
      <c r="A30" s="4"/>
      <c r="B30" s="41"/>
    </row>
    <row r="31" spans="1:2" x14ac:dyDescent="0.25">
      <c r="A31" s="2" t="s">
        <v>17</v>
      </c>
      <c r="B31" s="44">
        <f>+B16+B24+B29</f>
        <v>136308</v>
      </c>
    </row>
    <row r="32" spans="1:2" x14ac:dyDescent="0.25">
      <c r="A32" s="4" t="s">
        <v>39</v>
      </c>
      <c r="B32" s="41">
        <v>28422</v>
      </c>
    </row>
    <row r="33" spans="1:2" x14ac:dyDescent="0.25">
      <c r="A33" s="2" t="s">
        <v>26</v>
      </c>
      <c r="B33" s="39">
        <f>SUM(B31:B32)</f>
        <v>164730</v>
      </c>
    </row>
    <row r="34" spans="1:2" x14ac:dyDescent="0.25">
      <c r="A34" s="4"/>
      <c r="B34" s="41"/>
    </row>
    <row r="35" spans="1:2" x14ac:dyDescent="0.25">
      <c r="A35" s="1" t="s">
        <v>147</v>
      </c>
      <c r="B35" s="1"/>
    </row>
    <row r="36" spans="1:2" ht="12.75" customHeight="1" x14ac:dyDescent="0.25">
      <c r="A36" s="96" t="s">
        <v>8</v>
      </c>
      <c r="B36" s="96"/>
    </row>
  </sheetData>
  <mergeCells count="2">
    <mergeCell ref="A1:B1"/>
    <mergeCell ref="A36:B36"/>
  </mergeCells>
  <pageMargins left="0.7" right="0.7" top="0.75" bottom="0.75" header="0.3" footer="0.3"/>
  <pageSetup paperSize="9" orientation="portrait" r:id="rId1"/>
  <headerFooter>
    <oddHeader>&amp;L&amp;F&amp;R&amp;A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zoomScaleNormal="100" workbookViewId="0">
      <selection sqref="A1:F1"/>
    </sheetView>
  </sheetViews>
  <sheetFormatPr defaultColWidth="9.140625" defaultRowHeight="14.25" x14ac:dyDescent="0.2"/>
  <cols>
    <col min="1" max="1" width="9.140625" style="12"/>
    <col min="2" max="4" width="15.28515625" style="12" customWidth="1"/>
    <col min="5" max="5" width="14.42578125" style="12" customWidth="1"/>
    <col min="6" max="6" width="15.28515625" style="88" customWidth="1"/>
    <col min="7" max="11" width="9.140625" style="88"/>
    <col min="12" max="16384" width="9.140625" style="12"/>
  </cols>
  <sheetData>
    <row r="1" spans="1:14" ht="21" thickBot="1" x14ac:dyDescent="0.35">
      <c r="A1" s="101" t="s">
        <v>32</v>
      </c>
      <c r="B1" s="102"/>
      <c r="C1" s="102"/>
      <c r="D1" s="102"/>
      <c r="E1" s="103"/>
      <c r="F1" s="104"/>
    </row>
    <row r="2" spans="1:14" ht="15" x14ac:dyDescent="0.25">
      <c r="A2" s="13"/>
      <c r="B2" s="13"/>
    </row>
    <row r="3" spans="1:14" x14ac:dyDescent="0.2">
      <c r="A3" s="100" t="s">
        <v>50</v>
      </c>
      <c r="B3" s="100"/>
      <c r="C3" s="100"/>
      <c r="D3" s="100"/>
      <c r="E3" s="14">
        <v>12300000</v>
      </c>
    </row>
    <row r="4" spans="1:14" x14ac:dyDescent="0.2">
      <c r="A4" s="100" t="s">
        <v>126</v>
      </c>
      <c r="B4" s="100"/>
      <c r="C4" s="100"/>
      <c r="D4" s="100"/>
      <c r="E4" s="14">
        <v>200000</v>
      </c>
    </row>
    <row r="5" spans="1:14" x14ac:dyDescent="0.2">
      <c r="A5" s="97" t="s">
        <v>66</v>
      </c>
      <c r="B5" s="98"/>
      <c r="C5" s="98"/>
      <c r="D5" s="99"/>
      <c r="E5" s="85">
        <v>400000</v>
      </c>
    </row>
    <row r="6" spans="1:14" x14ac:dyDescent="0.2">
      <c r="A6" s="97" t="s">
        <v>123</v>
      </c>
      <c r="B6" s="98"/>
      <c r="C6" s="98"/>
      <c r="D6" s="99"/>
      <c r="E6" s="14">
        <v>20000</v>
      </c>
    </row>
    <row r="7" spans="1:14" x14ac:dyDescent="0.2">
      <c r="A7" s="97" t="s">
        <v>124</v>
      </c>
      <c r="B7" s="98"/>
      <c r="C7" s="98"/>
      <c r="D7" s="99"/>
      <c r="E7" s="14">
        <v>400</v>
      </c>
    </row>
    <row r="8" spans="1:14" x14ac:dyDescent="0.2">
      <c r="A8" s="97" t="s">
        <v>125</v>
      </c>
      <c r="B8" s="98"/>
      <c r="C8" s="98"/>
      <c r="D8" s="99"/>
      <c r="E8" s="14">
        <v>265</v>
      </c>
    </row>
    <row r="9" spans="1:14" x14ac:dyDescent="0.2">
      <c r="A9" s="29" t="s">
        <v>51</v>
      </c>
      <c r="B9" s="29"/>
      <c r="C9" s="29"/>
      <c r="D9" s="29"/>
      <c r="E9" s="14">
        <v>150000</v>
      </c>
    </row>
    <row r="10" spans="1:14" x14ac:dyDescent="0.2">
      <c r="A10" s="97" t="s">
        <v>33</v>
      </c>
      <c r="B10" s="98"/>
      <c r="C10" s="98"/>
      <c r="D10" s="99"/>
      <c r="E10" s="14">
        <v>8</v>
      </c>
    </row>
    <row r="11" spans="1:14" x14ac:dyDescent="0.2">
      <c r="A11" s="100" t="s">
        <v>34</v>
      </c>
      <c r="B11" s="100"/>
      <c r="C11" s="100"/>
      <c r="D11" s="100"/>
      <c r="E11" s="15">
        <v>11</v>
      </c>
    </row>
    <row r="12" spans="1:14" x14ac:dyDescent="0.2">
      <c r="E12" s="88"/>
      <c r="L12" s="88"/>
      <c r="M12" s="88"/>
      <c r="N12" s="88"/>
    </row>
    <row r="13" spans="1:14" x14ac:dyDescent="0.2">
      <c r="A13" s="16"/>
      <c r="B13" s="16"/>
      <c r="C13" s="16"/>
      <c r="D13" s="17"/>
      <c r="E13" s="88"/>
      <c r="L13" s="88"/>
      <c r="M13" s="88"/>
      <c r="N13" s="88"/>
    </row>
    <row r="14" spans="1:14" x14ac:dyDescent="0.2">
      <c r="C14" s="18"/>
      <c r="E14" s="88"/>
      <c r="L14" s="88"/>
      <c r="M14" s="88"/>
      <c r="N14" s="88"/>
    </row>
    <row r="15" spans="1:14" ht="28.5" x14ac:dyDescent="0.2">
      <c r="A15" s="19" t="s">
        <v>35</v>
      </c>
      <c r="B15" s="20" t="s">
        <v>36</v>
      </c>
      <c r="C15" s="19" t="s">
        <v>127</v>
      </c>
      <c r="D15" s="20" t="s">
        <v>37</v>
      </c>
      <c r="E15" s="89"/>
      <c r="F15" s="89"/>
      <c r="L15" s="88"/>
      <c r="M15" s="88"/>
      <c r="N15" s="88"/>
    </row>
    <row r="16" spans="1:14" x14ac:dyDescent="0.2">
      <c r="A16" s="19"/>
      <c r="B16" s="20" t="s">
        <v>31</v>
      </c>
      <c r="C16" s="19" t="s">
        <v>31</v>
      </c>
      <c r="D16" s="20" t="s">
        <v>31</v>
      </c>
      <c r="E16" s="88"/>
      <c r="L16" s="88"/>
      <c r="M16" s="88"/>
      <c r="N16" s="88"/>
    </row>
    <row r="17" spans="1:14" x14ac:dyDescent="0.2">
      <c r="A17" s="21">
        <v>0</v>
      </c>
      <c r="B17" s="86"/>
      <c r="C17" s="86"/>
      <c r="D17" s="86"/>
      <c r="E17" s="90"/>
      <c r="F17" s="91"/>
      <c r="L17" s="88"/>
      <c r="M17" s="88"/>
      <c r="N17" s="88"/>
    </row>
    <row r="18" spans="1:14" x14ac:dyDescent="0.2">
      <c r="A18" s="21">
        <v>1</v>
      </c>
      <c r="B18" s="86"/>
      <c r="C18" s="86"/>
      <c r="D18" s="86"/>
      <c r="E18" s="90"/>
      <c r="F18" s="91"/>
      <c r="L18" s="88"/>
      <c r="M18" s="88"/>
      <c r="N18" s="88"/>
    </row>
    <row r="19" spans="1:14" x14ac:dyDescent="0.2">
      <c r="A19" s="21">
        <v>2</v>
      </c>
      <c r="B19" s="86"/>
      <c r="C19" s="86"/>
      <c r="D19" s="86"/>
      <c r="E19" s="90"/>
      <c r="F19" s="91"/>
      <c r="L19" s="88"/>
      <c r="M19" s="88"/>
      <c r="N19" s="88"/>
    </row>
    <row r="20" spans="1:14" x14ac:dyDescent="0.2">
      <c r="A20" s="21">
        <v>3</v>
      </c>
      <c r="B20" s="86"/>
      <c r="C20" s="86"/>
      <c r="D20" s="86"/>
      <c r="E20" s="90"/>
      <c r="F20" s="91"/>
      <c r="L20" s="88"/>
      <c r="M20" s="88"/>
      <c r="N20" s="88"/>
    </row>
    <row r="21" spans="1:14" x14ac:dyDescent="0.2">
      <c r="A21" s="21">
        <v>4</v>
      </c>
      <c r="B21" s="86"/>
      <c r="C21" s="86"/>
      <c r="D21" s="86"/>
      <c r="E21" s="90"/>
      <c r="F21" s="91"/>
      <c r="L21" s="88"/>
      <c r="M21" s="88"/>
      <c r="N21" s="88"/>
    </row>
    <row r="22" spans="1:14" x14ac:dyDescent="0.2">
      <c r="A22" s="21">
        <v>5</v>
      </c>
      <c r="B22" s="86"/>
      <c r="C22" s="86"/>
      <c r="D22" s="86"/>
      <c r="E22" s="90"/>
      <c r="F22" s="91"/>
      <c r="L22" s="88"/>
      <c r="M22" s="88"/>
      <c r="N22" s="88"/>
    </row>
    <row r="23" spans="1:14" x14ac:dyDescent="0.2">
      <c r="A23" s="21">
        <v>6</v>
      </c>
      <c r="B23" s="87"/>
      <c r="C23" s="87"/>
      <c r="D23" s="87"/>
      <c r="E23" s="88"/>
      <c r="L23" s="88"/>
      <c r="M23" s="88"/>
      <c r="N23" s="88"/>
    </row>
    <row r="24" spans="1:14" x14ac:dyDescent="0.2">
      <c r="A24" s="21">
        <v>7</v>
      </c>
      <c r="B24" s="87"/>
      <c r="C24" s="87"/>
      <c r="D24" s="87"/>
      <c r="E24" s="88"/>
      <c r="L24" s="88"/>
      <c r="M24" s="88"/>
      <c r="N24" s="88"/>
    </row>
    <row r="25" spans="1:14" x14ac:dyDescent="0.2">
      <c r="A25" s="21">
        <v>8</v>
      </c>
      <c r="B25" s="87"/>
      <c r="C25" s="87"/>
      <c r="D25" s="87"/>
      <c r="E25" s="88"/>
      <c r="L25" s="88"/>
      <c r="M25" s="88"/>
      <c r="N25" s="88"/>
    </row>
    <row r="26" spans="1:14" s="88" customFormat="1" x14ac:dyDescent="0.2"/>
    <row r="27" spans="1:14" s="88" customFormat="1" x14ac:dyDescent="0.2"/>
    <row r="28" spans="1:14" s="88" customFormat="1" x14ac:dyDescent="0.2"/>
    <row r="29" spans="1:14" s="88" customFormat="1" x14ac:dyDescent="0.2"/>
    <row r="30" spans="1:14" s="88" customFormat="1" x14ac:dyDescent="0.2"/>
    <row r="31" spans="1:14" s="88" customFormat="1" x14ac:dyDescent="0.2"/>
    <row r="32" spans="1:14" s="88" customFormat="1" x14ac:dyDescent="0.2"/>
    <row r="33" s="88" customFormat="1" x14ac:dyDescent="0.2"/>
    <row r="34" s="88" customFormat="1" x14ac:dyDescent="0.2"/>
    <row r="35" s="88" customFormat="1" x14ac:dyDescent="0.2"/>
    <row r="36" s="88" customFormat="1" x14ac:dyDescent="0.2"/>
    <row r="37" s="88" customFormat="1" x14ac:dyDescent="0.2"/>
    <row r="38" s="88" customFormat="1" x14ac:dyDescent="0.2"/>
    <row r="39" s="88" customFormat="1" x14ac:dyDescent="0.2"/>
    <row r="40" s="88" customFormat="1" x14ac:dyDescent="0.2"/>
    <row r="41" s="88" customFormat="1" x14ac:dyDescent="0.2"/>
    <row r="42" s="88" customFormat="1" x14ac:dyDescent="0.2"/>
    <row r="43" s="88" customFormat="1" x14ac:dyDescent="0.2"/>
    <row r="44" s="88" customFormat="1" x14ac:dyDescent="0.2"/>
    <row r="45" s="88" customFormat="1" x14ac:dyDescent="0.2"/>
    <row r="46" s="88" customFormat="1" x14ac:dyDescent="0.2"/>
    <row r="47" s="88" customFormat="1" x14ac:dyDescent="0.2"/>
    <row r="48" s="88" customFormat="1" x14ac:dyDescent="0.2"/>
    <row r="49" s="88" customFormat="1" x14ac:dyDescent="0.2"/>
    <row r="50" s="88" customFormat="1" x14ac:dyDescent="0.2"/>
    <row r="51" s="88" customFormat="1" x14ac:dyDescent="0.2"/>
    <row r="52" s="88" customFormat="1" x14ac:dyDescent="0.2"/>
    <row r="53" s="88" customFormat="1" x14ac:dyDescent="0.2"/>
    <row r="54" s="88" customFormat="1" x14ac:dyDescent="0.2"/>
    <row r="55" s="88" customFormat="1" x14ac:dyDescent="0.2"/>
    <row r="56" s="88" customFormat="1" x14ac:dyDescent="0.2"/>
    <row r="57" s="88" customFormat="1" x14ac:dyDescent="0.2"/>
    <row r="58" s="88" customFormat="1" x14ac:dyDescent="0.2"/>
    <row r="59" s="88" customFormat="1" x14ac:dyDescent="0.2"/>
    <row r="60" s="88" customFormat="1" x14ac:dyDescent="0.2"/>
    <row r="61" s="88" customFormat="1" x14ac:dyDescent="0.2"/>
    <row r="62" s="88" customFormat="1" x14ac:dyDescent="0.2"/>
    <row r="63" s="88" customFormat="1" x14ac:dyDescent="0.2"/>
    <row r="64" s="88" customFormat="1" x14ac:dyDescent="0.2"/>
    <row r="65" s="88" customFormat="1" x14ac:dyDescent="0.2"/>
    <row r="66" s="88" customFormat="1" x14ac:dyDescent="0.2"/>
    <row r="67" s="88" customFormat="1" x14ac:dyDescent="0.2"/>
  </sheetData>
  <mergeCells count="9">
    <mergeCell ref="A6:D6"/>
    <mergeCell ref="A10:D10"/>
    <mergeCell ref="A11:D11"/>
    <mergeCell ref="A1:F1"/>
    <mergeCell ref="A3:D3"/>
    <mergeCell ref="A4:D4"/>
    <mergeCell ref="A5:D5"/>
    <mergeCell ref="A7:D7"/>
    <mergeCell ref="A8:D8"/>
  </mergeCells>
  <pageMargins left="0.7" right="0.7" top="0.75" bottom="0.75" header="0.3" footer="0.3"/>
  <pageSetup paperSize="9" orientation="portrait" r:id="rId1"/>
  <headerFooter>
    <oddHeader>&amp;L&amp;F&amp;R&amp;A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Normal="100" workbookViewId="0">
      <selection sqref="A1:E1"/>
    </sheetView>
  </sheetViews>
  <sheetFormatPr defaultColWidth="10" defaultRowHeight="14.25" x14ac:dyDescent="0.2"/>
  <cols>
    <col min="1" max="1" width="17" style="23" customWidth="1"/>
    <col min="2" max="5" width="14.7109375" style="23" customWidth="1"/>
    <col min="6" max="16384" width="10" style="23"/>
  </cols>
  <sheetData>
    <row r="1" spans="1:5" ht="21" thickBot="1" x14ac:dyDescent="0.35">
      <c r="A1" s="107" t="s">
        <v>53</v>
      </c>
      <c r="B1" s="108"/>
      <c r="C1" s="108"/>
      <c r="D1" s="108"/>
      <c r="E1" s="109"/>
    </row>
    <row r="2" spans="1:5" ht="15.75" customHeight="1" x14ac:dyDescent="0.2"/>
    <row r="3" spans="1:5" ht="28.5" x14ac:dyDescent="0.2">
      <c r="A3" s="110" t="s">
        <v>8</v>
      </c>
      <c r="B3" s="111"/>
      <c r="C3" s="24" t="s">
        <v>118</v>
      </c>
      <c r="D3" s="25" t="s">
        <v>119</v>
      </c>
      <c r="E3" s="24" t="s">
        <v>49</v>
      </c>
    </row>
    <row r="4" spans="1:5" x14ac:dyDescent="0.2">
      <c r="A4" s="105" t="s">
        <v>128</v>
      </c>
      <c r="B4" s="106"/>
      <c r="C4" s="27">
        <v>12</v>
      </c>
      <c r="D4" s="27">
        <v>18</v>
      </c>
      <c r="E4" s="26">
        <v>510000</v>
      </c>
    </row>
    <row r="5" spans="1:5" x14ac:dyDescent="0.2">
      <c r="A5" s="105" t="s">
        <v>129</v>
      </c>
      <c r="B5" s="106"/>
      <c r="C5" s="26">
        <v>25</v>
      </c>
      <c r="D5" s="26">
        <v>30</v>
      </c>
      <c r="E5" s="26">
        <v>900000</v>
      </c>
    </row>
    <row r="6" spans="1:5" ht="15.75" customHeight="1" x14ac:dyDescent="0.2">
      <c r="A6" s="105" t="s">
        <v>130</v>
      </c>
      <c r="B6" s="106"/>
      <c r="C6" s="26">
        <v>50000</v>
      </c>
      <c r="D6" s="26">
        <v>50000</v>
      </c>
      <c r="E6" s="28"/>
    </row>
    <row r="7" spans="1:5" ht="15.75" customHeight="1" x14ac:dyDescent="0.2">
      <c r="A7" s="105" t="s">
        <v>131</v>
      </c>
      <c r="B7" s="106"/>
      <c r="C7" s="27">
        <v>2.2000000000000002</v>
      </c>
      <c r="D7" s="27">
        <v>3.2</v>
      </c>
      <c r="E7" s="28" t="s">
        <v>8</v>
      </c>
    </row>
    <row r="14" spans="1:5" x14ac:dyDescent="0.2">
      <c r="E14" s="23" t="s">
        <v>8</v>
      </c>
    </row>
  </sheetData>
  <mergeCells count="6">
    <mergeCell ref="A7:B7"/>
    <mergeCell ref="A1:E1"/>
    <mergeCell ref="A3:B3"/>
    <mergeCell ref="A4:B4"/>
    <mergeCell ref="A5:B5"/>
    <mergeCell ref="A6:B6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&amp;L&amp;F&amp;R&amp;A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>
      <selection sqref="A1:H1"/>
    </sheetView>
  </sheetViews>
  <sheetFormatPr defaultColWidth="9.140625" defaultRowHeight="14.25" x14ac:dyDescent="0.2"/>
  <cols>
    <col min="1" max="1" width="4" style="12" customWidth="1"/>
    <col min="2" max="2" width="24.140625" style="12" customWidth="1"/>
    <col min="3" max="7" width="11" style="12" customWidth="1"/>
    <col min="8" max="8" width="4.140625" style="12" customWidth="1"/>
    <col min="9" max="16384" width="9.140625" style="12"/>
  </cols>
  <sheetData>
    <row r="1" spans="1:10" ht="19.5" customHeight="1" thickBot="1" x14ac:dyDescent="0.35">
      <c r="A1" s="101" t="s">
        <v>67</v>
      </c>
      <c r="B1" s="102"/>
      <c r="C1" s="102"/>
      <c r="D1" s="102"/>
      <c r="E1" s="102"/>
      <c r="F1" s="102"/>
      <c r="G1" s="102"/>
      <c r="H1" s="113"/>
    </row>
    <row r="2" spans="1:10" ht="35.25" customHeight="1" x14ac:dyDescent="0.2">
      <c r="B2" s="114" t="s">
        <v>141</v>
      </c>
      <c r="C2" s="114"/>
      <c r="D2" s="114"/>
      <c r="E2" s="114"/>
      <c r="F2" s="114"/>
      <c r="G2" s="114"/>
    </row>
    <row r="3" spans="1:10" ht="16.5" customHeight="1" x14ac:dyDescent="0.2">
      <c r="B3" s="112"/>
      <c r="C3" s="112"/>
      <c r="D3" s="112"/>
      <c r="E3" s="112"/>
      <c r="F3" s="112"/>
      <c r="G3" s="112"/>
    </row>
    <row r="4" spans="1:10" x14ac:dyDescent="0.2">
      <c r="A4" s="12" t="s">
        <v>68</v>
      </c>
      <c r="B4" s="115" t="s">
        <v>69</v>
      </c>
      <c r="C4" s="115"/>
      <c r="D4" s="115"/>
      <c r="E4" s="115"/>
      <c r="F4" s="115"/>
      <c r="G4" s="115"/>
    </row>
    <row r="5" spans="1:10" s="79" customFormat="1" ht="30" x14ac:dyDescent="0.25">
      <c r="B5" s="20"/>
      <c r="C5" s="80" t="s">
        <v>105</v>
      </c>
      <c r="D5" s="80" t="s">
        <v>142</v>
      </c>
      <c r="E5" s="80" t="s">
        <v>143</v>
      </c>
      <c r="F5" s="80" t="s">
        <v>144</v>
      </c>
      <c r="G5" s="80" t="s">
        <v>145</v>
      </c>
    </row>
    <row r="6" spans="1:10" x14ac:dyDescent="0.2">
      <c r="B6" s="45" t="s">
        <v>70</v>
      </c>
      <c r="C6" s="87">
        <v>2170</v>
      </c>
      <c r="D6" s="87">
        <v>1782</v>
      </c>
      <c r="E6" s="87">
        <v>2300</v>
      </c>
      <c r="F6" s="87">
        <v>2754</v>
      </c>
      <c r="G6" s="87">
        <v>3629</v>
      </c>
    </row>
    <row r="7" spans="1:10" x14ac:dyDescent="0.2">
      <c r="B7" s="48" t="s">
        <v>71</v>
      </c>
      <c r="C7" s="87">
        <v>1085</v>
      </c>
      <c r="D7" s="87">
        <v>891.00000000000011</v>
      </c>
      <c r="E7" s="87">
        <v>1150</v>
      </c>
      <c r="F7" s="87">
        <v>1377</v>
      </c>
      <c r="G7" s="87">
        <v>1814</v>
      </c>
    </row>
    <row r="8" spans="1:10" x14ac:dyDescent="0.2">
      <c r="B8" s="49" t="s">
        <v>72</v>
      </c>
      <c r="C8" s="87">
        <v>1134</v>
      </c>
      <c r="D8" s="87">
        <v>1296</v>
      </c>
      <c r="E8" s="87">
        <v>1620</v>
      </c>
      <c r="F8" s="87">
        <v>1944.0000000000002</v>
      </c>
      <c r="G8" s="87">
        <v>1134</v>
      </c>
    </row>
    <row r="9" spans="1:10" x14ac:dyDescent="0.2">
      <c r="B9" s="116"/>
      <c r="C9" s="116"/>
      <c r="D9" s="116"/>
      <c r="E9" s="116"/>
      <c r="F9" s="116"/>
      <c r="G9" s="116"/>
    </row>
    <row r="10" spans="1:10" ht="15" customHeight="1" x14ac:dyDescent="0.2">
      <c r="A10" s="12" t="s">
        <v>73</v>
      </c>
      <c r="B10" s="112" t="s">
        <v>120</v>
      </c>
      <c r="C10" s="112"/>
      <c r="D10" s="112"/>
      <c r="E10" s="112"/>
      <c r="F10" s="112"/>
      <c r="G10" s="50">
        <v>75</v>
      </c>
      <c r="H10" s="51" t="s">
        <v>54</v>
      </c>
      <c r="I10" s="51"/>
      <c r="J10" s="51"/>
    </row>
    <row r="11" spans="1:10" ht="15" customHeight="1" x14ac:dyDescent="0.2">
      <c r="B11" s="112" t="s">
        <v>74</v>
      </c>
      <c r="C11" s="112"/>
      <c r="D11" s="112"/>
      <c r="E11" s="112"/>
      <c r="F11" s="112"/>
      <c r="G11" s="50">
        <v>25</v>
      </c>
      <c r="H11" s="51" t="s">
        <v>54</v>
      </c>
      <c r="I11" s="51"/>
      <c r="J11" s="51"/>
    </row>
    <row r="12" spans="1:10" x14ac:dyDescent="0.2">
      <c r="A12" s="12" t="s">
        <v>75</v>
      </c>
      <c r="B12" s="112" t="s">
        <v>121</v>
      </c>
      <c r="C12" s="112"/>
      <c r="D12" s="112"/>
      <c r="E12" s="112"/>
      <c r="F12" s="112"/>
      <c r="G12" s="112"/>
      <c r="H12" s="52"/>
      <c r="I12" s="52"/>
      <c r="J12" s="52"/>
    </row>
    <row r="13" spans="1:10" x14ac:dyDescent="0.2">
      <c r="A13" s="12" t="s">
        <v>76</v>
      </c>
      <c r="B13" s="112" t="s">
        <v>112</v>
      </c>
      <c r="C13" s="112"/>
      <c r="D13" s="112"/>
      <c r="E13" s="112"/>
      <c r="F13" s="112"/>
      <c r="G13" s="112"/>
      <c r="H13" s="52"/>
      <c r="I13" s="52"/>
      <c r="J13" s="52"/>
    </row>
    <row r="14" spans="1:10" ht="30" x14ac:dyDescent="0.25">
      <c r="B14" s="82" t="s">
        <v>8</v>
      </c>
      <c r="C14" s="83"/>
      <c r="D14" s="80" t="s">
        <v>142</v>
      </c>
      <c r="E14" s="80" t="s">
        <v>143</v>
      </c>
      <c r="F14" s="80" t="s">
        <v>144</v>
      </c>
      <c r="G14" s="80" t="s">
        <v>145</v>
      </c>
      <c r="H14" s="52"/>
      <c r="I14" s="52"/>
      <c r="J14" s="52"/>
    </row>
    <row r="15" spans="1:10" x14ac:dyDescent="0.2">
      <c r="B15" s="45" t="s">
        <v>77</v>
      </c>
      <c r="C15" s="84"/>
      <c r="D15" s="46">
        <v>552</v>
      </c>
      <c r="E15" s="46">
        <v>510</v>
      </c>
      <c r="F15" s="46">
        <v>579</v>
      </c>
      <c r="G15" s="47">
        <v>632</v>
      </c>
      <c r="H15" s="52"/>
      <c r="I15" s="52"/>
      <c r="J15" s="52"/>
    </row>
    <row r="16" spans="1:10" x14ac:dyDescent="0.2">
      <c r="B16" s="112"/>
      <c r="C16" s="112"/>
      <c r="D16" s="112"/>
      <c r="E16" s="112"/>
      <c r="F16" s="112"/>
      <c r="G16" s="112"/>
      <c r="H16" s="52"/>
      <c r="I16" s="52"/>
      <c r="J16" s="52"/>
    </row>
    <row r="17" spans="1:8" x14ac:dyDescent="0.2">
      <c r="A17" s="12" t="s">
        <v>78</v>
      </c>
      <c r="B17" s="112" t="s">
        <v>79</v>
      </c>
      <c r="C17" s="112"/>
      <c r="D17" s="112"/>
      <c r="E17" s="112"/>
      <c r="F17" s="112"/>
      <c r="G17" s="112"/>
    </row>
    <row r="18" spans="1:8" x14ac:dyDescent="0.2">
      <c r="B18" s="112" t="s">
        <v>106</v>
      </c>
      <c r="C18" s="112"/>
      <c r="D18" s="112"/>
      <c r="E18" s="112"/>
      <c r="F18" s="112"/>
      <c r="G18" s="50">
        <v>50</v>
      </c>
      <c r="H18" s="12" t="s">
        <v>31</v>
      </c>
    </row>
    <row r="19" spans="1:8" x14ac:dyDescent="0.2">
      <c r="B19" s="112" t="s">
        <v>107</v>
      </c>
      <c r="C19" s="112"/>
      <c r="D19" s="112"/>
      <c r="E19" s="112"/>
      <c r="F19" s="112"/>
      <c r="G19" s="50">
        <v>33</v>
      </c>
      <c r="H19" s="12" t="s">
        <v>31</v>
      </c>
    </row>
    <row r="20" spans="1:8" x14ac:dyDescent="0.2">
      <c r="A20" s="12" t="s">
        <v>80</v>
      </c>
      <c r="B20" s="112" t="s">
        <v>150</v>
      </c>
      <c r="C20" s="112"/>
      <c r="D20" s="112"/>
      <c r="E20" s="112"/>
      <c r="F20" s="112"/>
      <c r="G20" s="50">
        <v>125</v>
      </c>
      <c r="H20" s="12" t="s">
        <v>31</v>
      </c>
    </row>
    <row r="21" spans="1:8" x14ac:dyDescent="0.2">
      <c r="A21" s="12" t="s">
        <v>81</v>
      </c>
      <c r="B21" s="112" t="s">
        <v>116</v>
      </c>
      <c r="C21" s="112"/>
      <c r="D21" s="112"/>
      <c r="E21" s="112"/>
      <c r="F21" s="112"/>
      <c r="G21" s="50">
        <v>360</v>
      </c>
      <c r="H21" s="12" t="s">
        <v>31</v>
      </c>
    </row>
    <row r="22" spans="1:8" x14ac:dyDescent="0.2">
      <c r="A22" s="12" t="s">
        <v>82</v>
      </c>
      <c r="B22" s="112" t="s">
        <v>132</v>
      </c>
      <c r="C22" s="112"/>
      <c r="D22" s="112"/>
      <c r="E22" s="112"/>
      <c r="F22" s="112"/>
      <c r="G22" s="50">
        <v>625</v>
      </c>
      <c r="H22" s="12" t="s">
        <v>31</v>
      </c>
    </row>
    <row r="23" spans="1:8" x14ac:dyDescent="0.2">
      <c r="A23" s="12" t="s">
        <v>83</v>
      </c>
      <c r="B23" s="112" t="s">
        <v>133</v>
      </c>
      <c r="C23" s="112"/>
      <c r="D23" s="112"/>
      <c r="E23" s="112"/>
      <c r="F23" s="112"/>
      <c r="G23" s="50">
        <v>500</v>
      </c>
      <c r="H23" s="12" t="s">
        <v>31</v>
      </c>
    </row>
    <row r="24" spans="1:8" x14ac:dyDescent="0.2">
      <c r="A24" s="12" t="s">
        <v>84</v>
      </c>
      <c r="B24" s="112" t="s">
        <v>115</v>
      </c>
      <c r="C24" s="112"/>
      <c r="D24" s="112"/>
      <c r="E24" s="112"/>
      <c r="F24" s="112"/>
      <c r="G24" s="50">
        <v>250</v>
      </c>
      <c r="H24" s="12" t="s">
        <v>31</v>
      </c>
    </row>
    <row r="25" spans="1:8" x14ac:dyDescent="0.2">
      <c r="A25" s="12" t="s">
        <v>117</v>
      </c>
      <c r="B25" s="112" t="s">
        <v>146</v>
      </c>
      <c r="C25" s="112"/>
      <c r="D25" s="112"/>
      <c r="E25" s="112"/>
      <c r="F25" s="112"/>
      <c r="G25" s="50">
        <v>150</v>
      </c>
      <c r="H25" s="12" t="s">
        <v>31</v>
      </c>
    </row>
  </sheetData>
  <mergeCells count="19">
    <mergeCell ref="B11:F11"/>
    <mergeCell ref="B12:G12"/>
    <mergeCell ref="B13:G13"/>
    <mergeCell ref="B16:G16"/>
    <mergeCell ref="A1:H1"/>
    <mergeCell ref="B2:G2"/>
    <mergeCell ref="B3:G3"/>
    <mergeCell ref="B4:G4"/>
    <mergeCell ref="B9:G9"/>
    <mergeCell ref="B10:F10"/>
    <mergeCell ref="B24:F24"/>
    <mergeCell ref="B25:F25"/>
    <mergeCell ref="B17:G17"/>
    <mergeCell ref="B18:F18"/>
    <mergeCell ref="B19:F19"/>
    <mergeCell ref="B20:F20"/>
    <mergeCell ref="B21:F21"/>
    <mergeCell ref="B23:F23"/>
    <mergeCell ref="B22:F22"/>
  </mergeCells>
  <pageMargins left="0.7" right="0.7" top="0.75" bottom="0.75" header="0.3" footer="0.3"/>
  <pageSetup paperSize="9" orientation="portrait" r:id="rId1"/>
  <headerFooter>
    <oddHeader>&amp;L&amp;F&amp;R&amp;A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zoomScaleNormal="100" workbookViewId="0">
      <selection sqref="A1:F1"/>
    </sheetView>
  </sheetViews>
  <sheetFormatPr defaultColWidth="9.140625" defaultRowHeight="14.25" x14ac:dyDescent="0.2"/>
  <cols>
    <col min="1" max="1" width="34" style="53" bestFit="1" customWidth="1"/>
    <col min="2" max="5" width="9.7109375" style="53" customWidth="1"/>
    <col min="6" max="6" width="10.7109375" style="53" customWidth="1"/>
    <col min="7" max="16384" width="9.140625" style="53"/>
  </cols>
  <sheetData>
    <row r="1" spans="1:6" ht="21" thickBot="1" x14ac:dyDescent="0.35">
      <c r="A1" s="117" t="s">
        <v>67</v>
      </c>
      <c r="B1" s="118"/>
      <c r="C1" s="118"/>
      <c r="D1" s="118"/>
      <c r="E1" s="118"/>
      <c r="F1" s="119"/>
    </row>
    <row r="4" spans="1:6" ht="15" x14ac:dyDescent="0.25">
      <c r="A4" s="120" t="s">
        <v>139</v>
      </c>
      <c r="B4" s="120"/>
      <c r="C4" s="120"/>
      <c r="D4" s="120"/>
      <c r="E4" s="120"/>
      <c r="F4" s="120"/>
    </row>
    <row r="5" spans="1:6" x14ac:dyDescent="0.2">
      <c r="A5" s="54"/>
      <c r="B5" s="54" t="s">
        <v>108</v>
      </c>
      <c r="C5" s="54" t="s">
        <v>109</v>
      </c>
      <c r="D5" s="54" t="s">
        <v>110</v>
      </c>
      <c r="E5" s="54" t="s">
        <v>111</v>
      </c>
      <c r="F5" s="54" t="s">
        <v>85</v>
      </c>
    </row>
    <row r="6" spans="1:6" x14ac:dyDescent="0.2">
      <c r="A6" s="55" t="s">
        <v>20</v>
      </c>
      <c r="B6" s="56"/>
      <c r="C6" s="56"/>
      <c r="D6" s="56"/>
      <c r="E6" s="56"/>
      <c r="F6" s="57"/>
    </row>
    <row r="7" spans="1:6" x14ac:dyDescent="0.2">
      <c r="A7" s="58" t="s">
        <v>86</v>
      </c>
      <c r="B7" s="59"/>
      <c r="C7" s="59"/>
      <c r="D7" s="59"/>
      <c r="E7" s="59"/>
      <c r="F7" s="59"/>
    </row>
    <row r="8" spans="1:6" x14ac:dyDescent="0.2">
      <c r="A8" s="55" t="s">
        <v>87</v>
      </c>
      <c r="B8" s="56"/>
      <c r="C8" s="56"/>
      <c r="D8" s="56"/>
      <c r="E8" s="56"/>
      <c r="F8" s="56"/>
    </row>
    <row r="9" spans="1:6" x14ac:dyDescent="0.2">
      <c r="A9" s="58" t="s">
        <v>88</v>
      </c>
      <c r="B9" s="59"/>
      <c r="C9" s="59"/>
      <c r="D9" s="59"/>
      <c r="E9" s="59"/>
      <c r="F9" s="60"/>
    </row>
    <row r="10" spans="1:6" x14ac:dyDescent="0.2">
      <c r="A10" s="61" t="s">
        <v>89</v>
      </c>
      <c r="B10" s="56"/>
      <c r="C10" s="56"/>
      <c r="D10" s="56"/>
      <c r="E10" s="56"/>
      <c r="F10" s="56"/>
    </row>
    <row r="11" spans="1:6" x14ac:dyDescent="0.2">
      <c r="A11" s="62" t="s">
        <v>90</v>
      </c>
      <c r="B11" s="59"/>
      <c r="C11" s="59"/>
      <c r="D11" s="59"/>
      <c r="E11" s="59"/>
      <c r="F11" s="63"/>
    </row>
    <row r="12" spans="1:6" x14ac:dyDescent="0.2">
      <c r="A12" s="64" t="s">
        <v>38</v>
      </c>
      <c r="B12" s="56"/>
      <c r="C12" s="56"/>
      <c r="D12" s="56"/>
      <c r="E12" s="56"/>
      <c r="F12" s="56"/>
    </row>
    <row r="13" spans="1:6" x14ac:dyDescent="0.2">
      <c r="A13" s="58" t="s">
        <v>91</v>
      </c>
      <c r="B13" s="59"/>
      <c r="C13" s="59"/>
      <c r="D13" s="59"/>
      <c r="E13" s="59"/>
      <c r="F13" s="60"/>
    </row>
    <row r="14" spans="1:6" x14ac:dyDescent="0.2">
      <c r="A14" s="65" t="s">
        <v>92</v>
      </c>
      <c r="B14" s="59"/>
      <c r="C14" s="59"/>
      <c r="D14" s="59"/>
      <c r="E14" s="59"/>
      <c r="F14" s="59"/>
    </row>
    <row r="15" spans="1:6" x14ac:dyDescent="0.2">
      <c r="A15" s="66"/>
    </row>
    <row r="17" spans="1:5" ht="15" x14ac:dyDescent="0.25">
      <c r="A17" s="121" t="s">
        <v>140</v>
      </c>
      <c r="B17" s="122"/>
      <c r="C17" s="122"/>
      <c r="D17" s="122"/>
      <c r="E17" s="123"/>
    </row>
    <row r="18" spans="1:5" x14ac:dyDescent="0.2">
      <c r="A18" s="65"/>
      <c r="B18" s="81" t="str">
        <f>+B5</f>
        <v>1. kvartal</v>
      </c>
      <c r="C18" s="81" t="str">
        <f>+C5</f>
        <v>2. kvartal</v>
      </c>
      <c r="D18" s="81" t="str">
        <f>+D5</f>
        <v>3. kvartal</v>
      </c>
      <c r="E18" s="81" t="str">
        <f>+E5</f>
        <v>4. kvartal</v>
      </c>
    </row>
    <row r="19" spans="1:5" x14ac:dyDescent="0.2">
      <c r="A19" s="68" t="s">
        <v>93</v>
      </c>
      <c r="B19" s="55"/>
      <c r="C19" s="61"/>
      <c r="D19" s="69"/>
      <c r="E19" s="61"/>
    </row>
    <row r="20" spans="1:5" x14ac:dyDescent="0.2">
      <c r="A20" s="70" t="s">
        <v>113</v>
      </c>
      <c r="B20" s="71"/>
      <c r="C20" s="71"/>
      <c r="D20" s="71"/>
      <c r="E20" s="72"/>
    </row>
    <row r="21" spans="1:5" x14ac:dyDescent="0.2">
      <c r="A21" s="65" t="s">
        <v>94</v>
      </c>
      <c r="B21" s="73"/>
      <c r="C21" s="73"/>
      <c r="D21" s="73"/>
      <c r="E21" s="74"/>
    </row>
    <row r="22" spans="1:5" x14ac:dyDescent="0.2">
      <c r="A22" s="67" t="s">
        <v>95</v>
      </c>
      <c r="B22" s="77"/>
      <c r="C22" s="77"/>
      <c r="D22" s="78"/>
      <c r="E22" s="78"/>
    </row>
    <row r="23" spans="1:5" x14ac:dyDescent="0.2">
      <c r="A23" s="70"/>
      <c r="B23" s="71"/>
      <c r="C23" s="71"/>
      <c r="D23" s="72"/>
      <c r="E23" s="72"/>
    </row>
    <row r="24" spans="1:5" x14ac:dyDescent="0.2">
      <c r="A24" s="76" t="s">
        <v>96</v>
      </c>
      <c r="B24" s="71"/>
      <c r="C24" s="71"/>
      <c r="D24" s="72"/>
      <c r="E24" s="72"/>
    </row>
    <row r="25" spans="1:5" x14ac:dyDescent="0.2">
      <c r="A25" s="70" t="s">
        <v>114</v>
      </c>
      <c r="B25" s="71"/>
      <c r="C25" s="71"/>
      <c r="D25" s="72"/>
      <c r="E25" s="72"/>
    </row>
    <row r="26" spans="1:5" x14ac:dyDescent="0.2">
      <c r="A26" s="70" t="s">
        <v>97</v>
      </c>
      <c r="B26" s="71"/>
      <c r="C26" s="71"/>
      <c r="D26" s="72"/>
      <c r="E26" s="72"/>
    </row>
    <row r="27" spans="1:5" x14ac:dyDescent="0.2">
      <c r="A27" s="70" t="s">
        <v>98</v>
      </c>
      <c r="B27" s="71"/>
      <c r="C27" s="71"/>
      <c r="D27" s="72"/>
      <c r="E27" s="72"/>
    </row>
    <row r="28" spans="1:5" x14ac:dyDescent="0.2">
      <c r="A28" s="70" t="s">
        <v>135</v>
      </c>
      <c r="B28" s="71"/>
      <c r="C28" s="71"/>
      <c r="D28" s="72"/>
      <c r="E28" s="72"/>
    </row>
    <row r="29" spans="1:5" x14ac:dyDescent="0.2">
      <c r="A29" s="70" t="s">
        <v>134</v>
      </c>
      <c r="B29" s="71"/>
      <c r="C29" s="71"/>
      <c r="D29" s="72"/>
      <c r="E29" s="72"/>
    </row>
    <row r="30" spans="1:5" x14ac:dyDescent="0.2">
      <c r="A30" s="70" t="s">
        <v>99</v>
      </c>
      <c r="B30" s="71"/>
      <c r="C30" s="71"/>
      <c r="D30" s="72"/>
      <c r="E30" s="72"/>
    </row>
    <row r="31" spans="1:5" x14ac:dyDescent="0.2">
      <c r="A31" s="65" t="s">
        <v>100</v>
      </c>
      <c r="B31" s="73"/>
      <c r="C31" s="73"/>
      <c r="D31" s="74"/>
      <c r="E31" s="74"/>
    </row>
    <row r="32" spans="1:5" x14ac:dyDescent="0.2">
      <c r="A32" s="67" t="s">
        <v>101</v>
      </c>
      <c r="B32" s="77"/>
      <c r="C32" s="77"/>
      <c r="D32" s="77"/>
      <c r="E32" s="78"/>
    </row>
    <row r="33" spans="1:5" x14ac:dyDescent="0.2">
      <c r="A33" s="70"/>
      <c r="B33" s="71"/>
      <c r="C33" s="72"/>
      <c r="D33" s="75"/>
      <c r="E33" s="72"/>
    </row>
    <row r="34" spans="1:5" x14ac:dyDescent="0.2">
      <c r="A34" s="70" t="s">
        <v>102</v>
      </c>
      <c r="B34" s="71"/>
      <c r="C34" s="71"/>
      <c r="D34" s="71"/>
      <c r="E34" s="72"/>
    </row>
    <row r="35" spans="1:5" x14ac:dyDescent="0.2">
      <c r="A35" s="65" t="s">
        <v>103</v>
      </c>
      <c r="B35" s="71"/>
      <c r="C35" s="72"/>
      <c r="D35" s="72"/>
      <c r="E35" s="72"/>
    </row>
    <row r="36" spans="1:5" x14ac:dyDescent="0.2">
      <c r="A36" s="67" t="s">
        <v>104</v>
      </c>
      <c r="B36" s="77"/>
      <c r="C36" s="77"/>
      <c r="D36" s="77"/>
      <c r="E36" s="78"/>
    </row>
  </sheetData>
  <mergeCells count="3">
    <mergeCell ref="A1:F1"/>
    <mergeCell ref="A4:F4"/>
    <mergeCell ref="A17:E17"/>
  </mergeCells>
  <pageMargins left="0.7" right="0.7" top="0.75" bottom="0.75" header="0.3" footer="0.3"/>
  <pageSetup paperSize="9" orientation="portrait" r:id="rId1"/>
  <headerFooter>
    <oddHeader>&amp;L&amp;F&amp;R&amp;A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Bilag 1</vt:lpstr>
      <vt:lpstr>Bilag 2</vt:lpstr>
      <vt:lpstr>Bilag 3</vt:lpstr>
      <vt:lpstr>Bilag 4</vt:lpstr>
      <vt:lpstr>Bilag 5</vt:lpstr>
      <vt:lpstr>Bilag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2018-09-24T16:15:48Z</cp:lastPrinted>
  <dcterms:created xsi:type="dcterms:W3CDTF">2009-12-28T18:35:40Z</dcterms:created>
  <dcterms:modified xsi:type="dcterms:W3CDTF">2019-06-11T13:17:05Z</dcterms:modified>
</cp:coreProperties>
</file>