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igitale opgaver\2019 forårs opgaver\181385_HHX_gl_hhx191_VOEKdA_23052019_Virksomhedsokonomi_A\cd_1\files\"/>
    </mc:Choice>
  </mc:AlternateContent>
  <bookViews>
    <workbookView xWindow="0" yWindow="0" windowWidth="32520" windowHeight="11130" tabRatio="500"/>
  </bookViews>
  <sheets>
    <sheet name="Bilag 1" sheetId="6" r:id="rId1"/>
    <sheet name="Bilag 2" sheetId="15" r:id="rId2"/>
    <sheet name="Ark3" sheetId="8" state="hidden" r:id="rId3"/>
    <sheet name="Bilag 3" sheetId="9" r:id="rId4"/>
    <sheet name="Bilag 4" sheetId="12" r:id="rId5"/>
    <sheet name="Bilag 5" sheetId="10" r:id="rId6"/>
    <sheet name="Bilag 6" sheetId="14" r:id="rId7"/>
  </sheets>
  <calcPr calcId="162913"/>
</workbook>
</file>

<file path=xl/calcChain.xml><?xml version="1.0" encoding="utf-8"?>
<calcChain xmlns="http://schemas.openxmlformats.org/spreadsheetml/2006/main">
  <c r="B27" i="6" l="1"/>
  <c r="C27" i="6"/>
  <c r="B29" i="6"/>
  <c r="C29" i="6"/>
  <c r="B26" i="6"/>
  <c r="C26" i="6"/>
  <c r="B24" i="6"/>
  <c r="C24" i="6"/>
  <c r="D9" i="10"/>
  <c r="E9" i="10"/>
  <c r="F9" i="10"/>
  <c r="G9" i="10"/>
  <c r="C9" i="10"/>
  <c r="B16" i="15"/>
  <c r="B7" i="15"/>
  <c r="B5" i="15"/>
  <c r="B27" i="15"/>
  <c r="B21" i="15"/>
  <c r="C39" i="6"/>
  <c r="D39" i="6"/>
  <c r="B39" i="6"/>
  <c r="D17" i="6"/>
  <c r="D11" i="6"/>
  <c r="D13" i="6"/>
  <c r="C17" i="6"/>
  <c r="B17" i="6"/>
  <c r="C7" i="6"/>
  <c r="C10" i="6"/>
  <c r="D7" i="6"/>
  <c r="D10" i="6"/>
  <c r="B7" i="6"/>
  <c r="B10" i="6"/>
  <c r="B35" i="6"/>
  <c r="C35" i="6"/>
  <c r="B33" i="6"/>
  <c r="B34" i="6"/>
  <c r="C34" i="6"/>
  <c r="D18" i="6"/>
  <c r="D38" i="6"/>
  <c r="C33" i="6"/>
  <c r="C32" i="6"/>
  <c r="B32" i="6"/>
  <c r="B25" i="6"/>
  <c r="B13" i="6"/>
  <c r="B29" i="15"/>
  <c r="B31" i="15"/>
  <c r="C13" i="6"/>
  <c r="C25" i="6"/>
  <c r="B18" i="6"/>
  <c r="C18" i="6"/>
  <c r="C38" i="6"/>
  <c r="B38" i="6"/>
  <c r="C28" i="6"/>
  <c r="B28" i="6"/>
</calcChain>
</file>

<file path=xl/sharedStrings.xml><?xml version="1.0" encoding="utf-8"?>
<sst xmlns="http://schemas.openxmlformats.org/spreadsheetml/2006/main" count="177" uniqueCount="148">
  <si>
    <t>Nettoomsætning</t>
  </si>
  <si>
    <t>Aktiver i alt</t>
  </si>
  <si>
    <t>Uddrag af resultatopgørelse</t>
  </si>
  <si>
    <t xml:space="preserve">Resultat af primær drift </t>
  </si>
  <si>
    <t xml:space="preserve">Finansielle omkostninger </t>
  </si>
  <si>
    <t xml:space="preserve">Resultat før skat </t>
  </si>
  <si>
    <t>Uddrag af balance</t>
  </si>
  <si>
    <t xml:space="preserve">- Forpligtelser (gæld) i alt </t>
  </si>
  <si>
    <t>Egenkapital</t>
  </si>
  <si>
    <t>Omsætningsaktiver</t>
  </si>
  <si>
    <t>Kortfristede gældsforpligtelser</t>
  </si>
  <si>
    <t>Rentabilitet:</t>
  </si>
  <si>
    <t xml:space="preserve"> </t>
  </si>
  <si>
    <t>Afkastningsgrad, %</t>
  </si>
  <si>
    <t>Overskudsgrad, %</t>
  </si>
  <si>
    <t>Aktivernes omsætningshastighed, gange</t>
  </si>
  <si>
    <t>Egenkapitalens forrentning, %</t>
  </si>
  <si>
    <t>Soliditet og likviditet:</t>
  </si>
  <si>
    <t>Soliditetsgrad, %</t>
  </si>
  <si>
    <t>Likviditetsgrad, %</t>
  </si>
  <si>
    <t>Produktionsomkostninger</t>
  </si>
  <si>
    <t>Administrationsomkostninger</t>
  </si>
  <si>
    <t>Investering</t>
  </si>
  <si>
    <t>Levetid, år</t>
  </si>
  <si>
    <t>Kalkulationsrente p.a., %</t>
  </si>
  <si>
    <t>År</t>
  </si>
  <si>
    <t>Knap kapacitet</t>
  </si>
  <si>
    <t>Gældsrente, %</t>
  </si>
  <si>
    <t>Indtjeningsevne:</t>
  </si>
  <si>
    <t>Gearing, gange</t>
  </si>
  <si>
    <t>Vareforbrug</t>
  </si>
  <si>
    <t>Bruttoresultat</t>
  </si>
  <si>
    <t>Maksimal kapacitet</t>
  </si>
  <si>
    <t>Budgetter</t>
  </si>
  <si>
    <t>alle beløb i 1.000 kr.</t>
  </si>
  <si>
    <t>1)</t>
  </si>
  <si>
    <t>2)</t>
  </si>
  <si>
    <t>Varekøb</t>
  </si>
  <si>
    <t>Varesalg</t>
  </si>
  <si>
    <t>3)</t>
  </si>
  <si>
    <t>4)</t>
  </si>
  <si>
    <t>5)</t>
  </si>
  <si>
    <t>Afskrivninger:</t>
  </si>
  <si>
    <t>6)</t>
  </si>
  <si>
    <t>7)</t>
  </si>
  <si>
    <t>8)</t>
  </si>
  <si>
    <t>Juli</t>
  </si>
  <si>
    <t>August</t>
  </si>
  <si>
    <t>September</t>
  </si>
  <si>
    <t>I alt</t>
  </si>
  <si>
    <t>- Vareforbrug</t>
  </si>
  <si>
    <t>Bruttofortjeneste</t>
  </si>
  <si>
    <t>- Kontante kapacitetsomkostninger</t>
  </si>
  <si>
    <t>Indtjeningsbidrag</t>
  </si>
  <si>
    <t>- Afskrivninger på biler</t>
  </si>
  <si>
    <t>- Finansielle omkostninger</t>
  </si>
  <si>
    <t>Resultat før skat</t>
  </si>
  <si>
    <t>Indbetalinger:</t>
  </si>
  <si>
    <t>Udbetalinger:</t>
  </si>
  <si>
    <t>Samlet likviditetsvirkning</t>
  </si>
  <si>
    <t>Likvide midler ultimo</t>
  </si>
  <si>
    <t>Budgettering</t>
  </si>
  <si>
    <t>%</t>
  </si>
  <si>
    <t>kr.</t>
  </si>
  <si>
    <t>Der afskrives hver måned på driftsmateriel og inventar:</t>
  </si>
  <si>
    <t>Der afskrives hver måned på biler:</t>
  </si>
  <si>
    <t>Rente på lån og kassekredit betales i september med:</t>
  </si>
  <si>
    <t>9)</t>
  </si>
  <si>
    <t>- Afskrivninger på driftsmateriel og inventar</t>
  </si>
  <si>
    <t>Varesalg kontant</t>
  </si>
  <si>
    <t>Kontante kapacitetsomkostninger</t>
  </si>
  <si>
    <t>Finansielle omkostninger</t>
  </si>
  <si>
    <t>I september betales der aconto selskabsskat med:</t>
  </si>
  <si>
    <t>Likvide midler primo:</t>
  </si>
  <si>
    <t>Resultat af primær drift</t>
  </si>
  <si>
    <t>Aconto selskabsskat</t>
  </si>
  <si>
    <t>Likvide midler primo</t>
  </si>
  <si>
    <t>Varesalg, vareforbrug og varekøb:</t>
  </si>
  <si>
    <t xml:space="preserve">Maj </t>
  </si>
  <si>
    <t>Juni</t>
  </si>
  <si>
    <t>Kontante kapacitetsomkostninger betales i de måneder</t>
  </si>
  <si>
    <t>hvor de forbruges.</t>
  </si>
  <si>
    <t>Regnskabs- og nøgletal for Mascot A/S</t>
  </si>
  <si>
    <t>2015</t>
  </si>
  <si>
    <t>2016</t>
  </si>
  <si>
    <t>2017</t>
  </si>
  <si>
    <t>Beløb i kr. 1.000</t>
  </si>
  <si>
    <t>Af- og nedskrivninger</t>
  </si>
  <si>
    <t>Andre reguleringer</t>
  </si>
  <si>
    <t>Ændringer i driftskapitalen:</t>
  </si>
  <si>
    <t xml:space="preserve">   Varebeholdninger</t>
  </si>
  <si>
    <t xml:space="preserve">   Tilgodehavender</t>
  </si>
  <si>
    <t xml:space="preserve">   Gæld til leverandører mv.</t>
  </si>
  <si>
    <t>Renteindtægter, betalt</t>
  </si>
  <si>
    <t>Renteomkostninger, betalt</t>
  </si>
  <si>
    <t>Betalt selskabsskat</t>
  </si>
  <si>
    <t>Pengestrømme fra driftsaktivitet</t>
  </si>
  <si>
    <t>Køb af materielle anlægsaktiver</t>
  </si>
  <si>
    <t>Salg af materielle anlægsaktiver</t>
  </si>
  <si>
    <t>Pengestrømme fra investeringsaktivitet</t>
  </si>
  <si>
    <t>Pengestrømme fra finansieringsaktivitet</t>
  </si>
  <si>
    <t>Årets pengestrøm</t>
  </si>
  <si>
    <t>Likvide beholdninger primo</t>
  </si>
  <si>
    <t>Likvide beholdninger ultimo</t>
  </si>
  <si>
    <t>Pengestrømsopgørelse for Mascot A/S 2017</t>
  </si>
  <si>
    <t xml:space="preserve">Køb af finansielle anlægsaktiver </t>
  </si>
  <si>
    <t>Optagelse af leasingforpligtigelse</t>
  </si>
  <si>
    <t>Afdrag på leasingforpligtigelse</t>
  </si>
  <si>
    <t>Betalt udbytte</t>
  </si>
  <si>
    <t>Anskaffelsessum for produktionsanlæg, kr.</t>
  </si>
  <si>
    <t>Installationsomkostninger, kr.</t>
  </si>
  <si>
    <t>Scrapværdi, kr.</t>
  </si>
  <si>
    <t>Stigning i afsætning af stålreoler, stk.</t>
  </si>
  <si>
    <t>Salgspris pr. stålreol, kr.</t>
  </si>
  <si>
    <t xml:space="preserve">Variable enhedsomkostninger, kr. </t>
  </si>
  <si>
    <t>Forbrug af stål, gram.</t>
  </si>
  <si>
    <t>TYSON-1</t>
  </si>
  <si>
    <t>TYSON-2</t>
  </si>
  <si>
    <t xml:space="preserve">Til brug for budgetlægning for 3. kvartal 2019 foreligger der følgende oplysninger, </t>
  </si>
  <si>
    <t>Virksomhedens leverandører yder 2 måneders kredit</t>
  </si>
  <si>
    <t>Varesalg pr. 2 måneder</t>
  </si>
  <si>
    <t>Varekøb pr. 2 måned</t>
  </si>
  <si>
    <t>Resultatbudget for 3. kvt 2019 i kr. 1.000</t>
  </si>
  <si>
    <t>Likviditetsbudget for 3. kvt 2019 i kr. 1.000</t>
  </si>
  <si>
    <t xml:space="preserve">Juli 2019: </t>
  </si>
  <si>
    <t>August 2019:</t>
  </si>
  <si>
    <t>September 2019:</t>
  </si>
  <si>
    <t>10)</t>
  </si>
  <si>
    <t>Salgs- og distributionsomkostninger</t>
  </si>
  <si>
    <t>Finansielle indtægter mv.</t>
  </si>
  <si>
    <t>Nedbringelse af gæld på kassekredit</t>
  </si>
  <si>
    <t>Produktionstid pr. stk., sek.</t>
  </si>
  <si>
    <t>Maksimal afsætning, stk.</t>
  </si>
  <si>
    <t>Dækningsbidrag pr. stk., kr.</t>
  </si>
  <si>
    <t>Køb af lagerhal</t>
  </si>
  <si>
    <t>Køb af varebil</t>
  </si>
  <si>
    <t>I august anskaffes der en ny varebil, som betales kontant med:</t>
  </si>
  <si>
    <t>I juli anskaffes der en ny lagerhal, som betales kontant:</t>
  </si>
  <si>
    <t>Stigning i årlige kontante kapacitetsomkostninger, kr.</t>
  </si>
  <si>
    <t>Indbetalinger i alt</t>
  </si>
  <si>
    <t>Udbetalinger i alt</t>
  </si>
  <si>
    <t xml:space="preserve">30 % af virksomhedens kunder betaler kontant, </t>
  </si>
  <si>
    <t>mens de sidste 70 % opnår 2 måneders kredit</t>
  </si>
  <si>
    <t>Kilde: Bearbejdet uddrag af Mascot International A/S' årsrapporter for 2017, 2016 og 2015.</t>
  </si>
  <si>
    <t>Kilde: Bearbejdet uddrag af pengestrømsopgørelse for 2017 for Mascot International A/S</t>
  </si>
  <si>
    <t>Investering / scrapværdi</t>
  </si>
  <si>
    <t xml:space="preserve">Årlig indtjening      </t>
  </si>
  <si>
    <t xml:space="preserve">Netto-betalingsstrøm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</si>
</sst>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* #,##0_);_(* \(#,##0\);_(* &quot;-&quot;??_);_(@_)"/>
    <numFmt numFmtId="166" formatCode="#,##0.0"/>
    <numFmt numFmtId="167" formatCode="_ * #,##0_ ;_ * \-#,##0_ ;_ * &quot;-&quot;??_ ;_ @_ "/>
  </numFmts>
  <fonts count="21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108">
    <xf numFmtId="0" fontId="0" fillId="0" borderId="0" xfId="0"/>
    <xf numFmtId="0" fontId="2" fillId="0" borderId="0" xfId="0" applyFont="1"/>
    <xf numFmtId="165" fontId="10" fillId="0" borderId="0" xfId="1" applyNumberFormat="1" applyFont="1"/>
    <xf numFmtId="3" fontId="2" fillId="0" borderId="1" xfId="1" applyNumberFormat="1" applyFont="1" applyBorder="1" applyAlignment="1">
      <alignment horizontal="right" vertical="top" wrapText="1" indent="1"/>
    </xf>
    <xf numFmtId="165" fontId="2" fillId="0" borderId="0" xfId="1" applyNumberFormat="1" applyFont="1"/>
    <xf numFmtId="49" fontId="3" fillId="0" borderId="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 indent="1"/>
    </xf>
    <xf numFmtId="3" fontId="2" fillId="0" borderId="1" xfId="1" applyNumberFormat="1" applyFont="1" applyBorder="1" applyAlignment="1">
      <alignment horizontal="right" vertical="center" wrapText="1" indent="1"/>
    </xf>
    <xf numFmtId="166" fontId="2" fillId="0" borderId="1" xfId="1" applyNumberFormat="1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165" fontId="3" fillId="0" borderId="3" xfId="1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quotePrefix="1" applyFont="1" applyBorder="1" applyAlignment="1">
      <alignment vertical="center" wrapText="1"/>
    </xf>
    <xf numFmtId="166" fontId="2" fillId="0" borderId="1" xfId="1" applyNumberFormat="1" applyFont="1" applyBorder="1" applyAlignment="1">
      <alignment horizontal="right" wrapText="1" indent="1"/>
    </xf>
    <xf numFmtId="4" fontId="2" fillId="0" borderId="1" xfId="1" applyNumberFormat="1" applyFont="1" applyBorder="1" applyAlignment="1">
      <alignment horizontal="right" wrapText="1" indent="1"/>
    </xf>
    <xf numFmtId="3" fontId="2" fillId="0" borderId="1" xfId="1" applyNumberFormat="1" applyFont="1" applyBorder="1" applyAlignment="1">
      <alignment horizontal="right" wrapText="1" indent="1"/>
    </xf>
    <xf numFmtId="3" fontId="2" fillId="0" borderId="0" xfId="1" applyNumberFormat="1" applyFont="1" applyFill="1" applyBorder="1" applyAlignment="1">
      <alignment horizontal="right" vertical="center" wrapText="1" indent="1"/>
    </xf>
    <xf numFmtId="3" fontId="2" fillId="0" borderId="0" xfId="1" applyNumberFormat="1" applyFont="1" applyBorder="1" applyAlignment="1">
      <alignment horizontal="right" vertical="center" wrapText="1" indent="1"/>
    </xf>
    <xf numFmtId="3" fontId="2" fillId="0" borderId="2" xfId="1" applyNumberFormat="1" applyFont="1" applyBorder="1" applyAlignment="1">
      <alignment horizontal="right" vertical="center" wrapText="1" indent="1"/>
    </xf>
    <xf numFmtId="0" fontId="6" fillId="0" borderId="0" xfId="0" applyNumberFormat="1" applyFont="1"/>
    <xf numFmtId="0" fontId="11" fillId="0" borderId="0" xfId="0" applyNumberFormat="1" applyFont="1"/>
    <xf numFmtId="165" fontId="7" fillId="0" borderId="2" xfId="1" applyNumberFormat="1" applyFont="1" applyBorder="1"/>
    <xf numFmtId="165" fontId="11" fillId="0" borderId="2" xfId="1" applyNumberFormat="1" applyFont="1" applyBorder="1"/>
    <xf numFmtId="167" fontId="7" fillId="0" borderId="2" xfId="1" applyNumberFormat="1" applyFont="1" applyBorder="1"/>
    <xf numFmtId="0" fontId="7" fillId="0" borderId="0" xfId="0" applyNumberFormat="1" applyFont="1" applyBorder="1" applyAlignment="1">
      <alignment horizontal="left"/>
    </xf>
    <xf numFmtId="0" fontId="11" fillId="0" borderId="0" xfId="0" applyNumberFormat="1" applyFont="1" applyFill="1" applyBorder="1"/>
    <xf numFmtId="0" fontId="11" fillId="0" borderId="0" xfId="1" applyNumberFormat="1" applyFont="1" applyFill="1" applyBorder="1"/>
    <xf numFmtId="0" fontId="11" fillId="0" borderId="0" xfId="0" applyNumberFormat="1" applyFont="1" applyBorder="1"/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/>
    </xf>
    <xf numFmtId="0" fontId="11" fillId="0" borderId="0" xfId="0" applyFont="1"/>
    <xf numFmtId="0" fontId="5" fillId="0" borderId="4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" fontId="11" fillId="0" borderId="0" xfId="0" quotePrefix="1" applyNumberFormat="1" applyFont="1"/>
    <xf numFmtId="0" fontId="11" fillId="0" borderId="0" xfId="0" quotePrefix="1" applyNumberFormat="1" applyFont="1"/>
    <xf numFmtId="0" fontId="12" fillId="0" borderId="0" xfId="0" applyFont="1"/>
    <xf numFmtId="0" fontId="12" fillId="0" borderId="2" xfId="0" applyFont="1" applyBorder="1" applyAlignment="1">
      <alignment horizontal="center"/>
    </xf>
    <xf numFmtId="0" fontId="12" fillId="0" borderId="5" xfId="0" applyFont="1" applyBorder="1"/>
    <xf numFmtId="0" fontId="12" fillId="0" borderId="6" xfId="0" quotePrefix="1" applyFont="1" applyBorder="1"/>
    <xf numFmtId="0" fontId="12" fillId="0" borderId="5" xfId="0" quotePrefix="1" applyFont="1" applyBorder="1"/>
    <xf numFmtId="0" fontId="12" fillId="0" borderId="6" xfId="0" applyFont="1" applyBorder="1"/>
    <xf numFmtId="3" fontId="0" fillId="0" borderId="0" xfId="0" applyNumberFormat="1"/>
    <xf numFmtId="0" fontId="11" fillId="0" borderId="0" xfId="1" applyNumberFormat="1" applyFont="1" applyBorder="1"/>
    <xf numFmtId="0" fontId="13" fillId="0" borderId="0" xfId="0" applyFont="1"/>
    <xf numFmtId="0" fontId="0" fillId="0" borderId="0" xfId="0" applyBorder="1"/>
    <xf numFmtId="3" fontId="7" fillId="0" borderId="2" xfId="1" applyNumberFormat="1" applyFont="1" applyBorder="1" applyAlignment="1">
      <alignment horizontal="right" indent="1"/>
    </xf>
    <xf numFmtId="0" fontId="11" fillId="0" borderId="2" xfId="0" applyNumberFormat="1" applyFont="1" applyBorder="1" applyAlignment="1">
      <alignment horizontal="right" indent="1"/>
    </xf>
    <xf numFmtId="0" fontId="11" fillId="0" borderId="2" xfId="0" applyFont="1" applyBorder="1" applyAlignment="1">
      <alignment horizontal="right" indent="1"/>
    </xf>
    <xf numFmtId="165" fontId="11" fillId="0" borderId="2" xfId="0" applyNumberFormat="1" applyFont="1" applyBorder="1" applyAlignment="1">
      <alignment horizontal="right" inden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right" vertical="center" indent="3"/>
    </xf>
    <xf numFmtId="3" fontId="8" fillId="3" borderId="2" xfId="1" applyNumberFormat="1" applyFont="1" applyFill="1" applyBorder="1" applyAlignment="1">
      <alignment horizontal="right" vertical="center" indent="3"/>
    </xf>
    <xf numFmtId="3" fontId="11" fillId="0" borderId="7" xfId="1" applyNumberFormat="1" applyFont="1" applyBorder="1" applyAlignment="1">
      <alignment horizontal="right" indent="1"/>
    </xf>
    <xf numFmtId="3" fontId="11" fillId="0" borderId="8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0" fontId="12" fillId="0" borderId="9" xfId="0" quotePrefix="1" applyFont="1" applyBorder="1"/>
    <xf numFmtId="3" fontId="11" fillId="0" borderId="2" xfId="1" applyNumberFormat="1" applyFont="1" applyBorder="1" applyAlignment="1">
      <alignment horizontal="right" indent="1"/>
    </xf>
    <xf numFmtId="0" fontId="12" fillId="0" borderId="0" xfId="0" applyFont="1" applyAlignment="1">
      <alignment horizontal="center"/>
    </xf>
    <xf numFmtId="17" fontId="11" fillId="0" borderId="9" xfId="0" applyNumberFormat="1" applyFont="1" applyBorder="1"/>
    <xf numFmtId="0" fontId="11" fillId="0" borderId="9" xfId="0" applyNumberFormat="1" applyFont="1" applyBorder="1"/>
    <xf numFmtId="0" fontId="11" fillId="0" borderId="6" xfId="0" applyNumberFormat="1" applyFont="1" applyBorder="1"/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4" fillId="0" borderId="0" xfId="2" applyFont="1"/>
    <xf numFmtId="0" fontId="14" fillId="0" borderId="2" xfId="2" applyFont="1" applyBorder="1"/>
    <xf numFmtId="0" fontId="15" fillId="0" borderId="2" xfId="2" applyFont="1" applyBorder="1" applyAlignment="1">
      <alignment horizontal="center"/>
    </xf>
    <xf numFmtId="0" fontId="15" fillId="0" borderId="2" xfId="2" applyFont="1" applyBorder="1" applyAlignment="1">
      <alignment horizontal="right"/>
    </xf>
    <xf numFmtId="0" fontId="15" fillId="0" borderId="2" xfId="2" applyFont="1" applyBorder="1"/>
    <xf numFmtId="3" fontId="15" fillId="0" borderId="2" xfId="2" applyNumberFormat="1" applyFont="1" applyBorder="1" applyAlignment="1">
      <alignment horizontal="right" indent="2"/>
    </xf>
    <xf numFmtId="3" fontId="14" fillId="0" borderId="2" xfId="2" applyNumberFormat="1" applyFont="1" applyBorder="1" applyAlignment="1">
      <alignment horizontal="right" indent="2"/>
    </xf>
    <xf numFmtId="0" fontId="14" fillId="0" borderId="2" xfId="2" applyFont="1" applyBorder="1" applyAlignment="1">
      <alignment horizontal="right" indent="2"/>
    </xf>
    <xf numFmtId="4" fontId="8" fillId="4" borderId="2" xfId="1" applyNumberFormat="1" applyFont="1" applyFill="1" applyBorder="1" applyAlignment="1">
      <alignment horizontal="right" vertical="center" indent="3"/>
    </xf>
    <xf numFmtId="3" fontId="16" fillId="0" borderId="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8" xfId="0" applyNumberFormat="1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3" fontId="8" fillId="0" borderId="4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right" indent="1"/>
    </xf>
    <xf numFmtId="0" fontId="8" fillId="4" borderId="10" xfId="1" applyNumberFormat="1" applyFont="1" applyFill="1" applyBorder="1" applyAlignment="1">
      <alignment horizontal="left" vertical="center" wrapText="1"/>
    </xf>
    <xf numFmtId="0" fontId="17" fillId="3" borderId="10" xfId="0" applyNumberFormat="1" applyFont="1" applyFill="1" applyBorder="1" applyAlignment="1">
      <alignment horizontal="center" vertical="center"/>
    </xf>
    <xf numFmtId="167" fontId="7" fillId="0" borderId="0" xfId="1" applyNumberFormat="1" applyFont="1" applyBorder="1"/>
    <xf numFmtId="0" fontId="12" fillId="0" borderId="8" xfId="0" applyFont="1" applyBorder="1"/>
    <xf numFmtId="0" fontId="12" fillId="0" borderId="2" xfId="0" applyFont="1" applyBorder="1"/>
    <xf numFmtId="0" fontId="18" fillId="0" borderId="7" xfId="0" applyFont="1" applyBorder="1"/>
    <xf numFmtId="0" fontId="12" fillId="0" borderId="4" xfId="0" applyFont="1" applyBorder="1"/>
    <xf numFmtId="0" fontId="18" fillId="0" borderId="8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7" fillId="0" borderId="2" xfId="0" applyNumberFormat="1" applyFont="1" applyBorder="1" applyAlignment="1">
      <alignment horizontal="left"/>
    </xf>
    <xf numFmtId="0" fontId="1" fillId="2" borderId="11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0" fontId="19" fillId="0" borderId="12" xfId="0" applyNumberFormat="1" applyFont="1" applyBorder="1" applyAlignment="1"/>
    <xf numFmtId="0" fontId="19" fillId="0" borderId="13" xfId="0" applyNumberFormat="1" applyFont="1" applyBorder="1" applyAlignment="1"/>
    <xf numFmtId="0" fontId="7" fillId="0" borderId="10" xfId="0" applyNumberFormat="1" applyFont="1" applyBorder="1" applyAlignment="1">
      <alignment horizontal="left"/>
    </xf>
    <xf numFmtId="0" fontId="7" fillId="0" borderId="14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" fillId="2" borderId="13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sqref="A1:D1"/>
    </sheetView>
  </sheetViews>
  <sheetFormatPr defaultColWidth="11" defaultRowHeight="15.75" x14ac:dyDescent="0.25"/>
  <cols>
    <col min="1" max="1" width="34.25" customWidth="1"/>
    <col min="2" max="4" width="15" customWidth="1"/>
    <col min="5" max="5" width="14.75" bestFit="1" customWidth="1"/>
  </cols>
  <sheetData>
    <row r="1" spans="1:7" ht="21" thickBot="1" x14ac:dyDescent="0.35">
      <c r="A1" s="92" t="s">
        <v>82</v>
      </c>
      <c r="B1" s="93"/>
      <c r="C1" s="93"/>
      <c r="D1" s="94"/>
    </row>
    <row r="2" spans="1:7" x14ac:dyDescent="0.25">
      <c r="C2" s="2"/>
      <c r="D2" s="2"/>
    </row>
    <row r="3" spans="1:7" x14ac:dyDescent="0.25">
      <c r="A3" s="11" t="s">
        <v>86</v>
      </c>
      <c r="B3" s="5" t="s">
        <v>85</v>
      </c>
      <c r="C3" s="5" t="s">
        <v>84</v>
      </c>
      <c r="D3" s="5" t="s">
        <v>83</v>
      </c>
    </row>
    <row r="4" spans="1:7" x14ac:dyDescent="0.25">
      <c r="A4" s="12" t="s">
        <v>2</v>
      </c>
      <c r="B4" s="7"/>
      <c r="C4" s="7"/>
      <c r="D4" s="7"/>
    </row>
    <row r="5" spans="1:7" x14ac:dyDescent="0.25">
      <c r="A5" s="12" t="s">
        <v>0</v>
      </c>
      <c r="B5" s="6">
        <v>870235</v>
      </c>
      <c r="C5" s="6">
        <v>766573</v>
      </c>
      <c r="D5" s="6">
        <v>677970</v>
      </c>
    </row>
    <row r="6" spans="1:7" x14ac:dyDescent="0.25">
      <c r="A6" s="14" t="s">
        <v>20</v>
      </c>
      <c r="B6" s="7">
        <v>454221</v>
      </c>
      <c r="C6" s="7">
        <v>412880</v>
      </c>
      <c r="D6" s="7">
        <v>367710</v>
      </c>
      <c r="E6" s="44"/>
      <c r="F6" s="44"/>
      <c r="G6" s="44"/>
    </row>
    <row r="7" spans="1:7" x14ac:dyDescent="0.25">
      <c r="A7" s="12" t="s">
        <v>31</v>
      </c>
      <c r="B7" s="6">
        <f>+B5-B6</f>
        <v>416014</v>
      </c>
      <c r="C7" s="6">
        <f>+C5-C6</f>
        <v>353693</v>
      </c>
      <c r="D7" s="6">
        <f>+D5-D6</f>
        <v>310260</v>
      </c>
    </row>
    <row r="8" spans="1:7" x14ac:dyDescent="0.25">
      <c r="A8" s="14" t="s">
        <v>128</v>
      </c>
      <c r="B8" s="7">
        <v>192476</v>
      </c>
      <c r="C8" s="7">
        <v>172752</v>
      </c>
      <c r="D8" s="7">
        <v>162470</v>
      </c>
    </row>
    <row r="9" spans="1:7" x14ac:dyDescent="0.25">
      <c r="A9" s="14" t="s">
        <v>21</v>
      </c>
      <c r="B9" s="7">
        <v>65452</v>
      </c>
      <c r="C9" s="7">
        <v>53518</v>
      </c>
      <c r="D9" s="7">
        <v>52688</v>
      </c>
    </row>
    <row r="10" spans="1:7" x14ac:dyDescent="0.25">
      <c r="A10" s="12" t="s">
        <v>3</v>
      </c>
      <c r="B10" s="6">
        <f>+B7-B8-B9</f>
        <v>158086</v>
      </c>
      <c r="C10" s="6">
        <f>+C7-C8-C9</f>
        <v>127423</v>
      </c>
      <c r="D10" s="6">
        <f>+D7-D8-D9</f>
        <v>95102</v>
      </c>
    </row>
    <row r="11" spans="1:7" x14ac:dyDescent="0.25">
      <c r="A11" s="14" t="s">
        <v>129</v>
      </c>
      <c r="B11" s="7">
        <v>52</v>
      </c>
      <c r="C11" s="7">
        <v>4943</v>
      </c>
      <c r="D11" s="7">
        <f>1624+49</f>
        <v>1673</v>
      </c>
    </row>
    <row r="12" spans="1:7" x14ac:dyDescent="0.25">
      <c r="A12" s="14" t="s">
        <v>4</v>
      </c>
      <c r="B12" s="7">
        <v>6518</v>
      </c>
      <c r="C12" s="7">
        <v>7054</v>
      </c>
      <c r="D12" s="7">
        <v>13140</v>
      </c>
    </row>
    <row r="13" spans="1:7" x14ac:dyDescent="0.25">
      <c r="A13" s="12" t="s">
        <v>5</v>
      </c>
      <c r="B13" s="6">
        <f>+B10+B11-B12</f>
        <v>151620</v>
      </c>
      <c r="C13" s="6">
        <f>+C10+C11-C12</f>
        <v>125312</v>
      </c>
      <c r="D13" s="6">
        <f>+D10+D11-D12</f>
        <v>83635</v>
      </c>
    </row>
    <row r="14" spans="1:7" x14ac:dyDescent="0.25">
      <c r="A14" s="13"/>
      <c r="B14" s="3"/>
      <c r="C14" s="3"/>
      <c r="D14" s="3"/>
    </row>
    <row r="15" spans="1:7" x14ac:dyDescent="0.25">
      <c r="A15" s="12" t="s">
        <v>6</v>
      </c>
      <c r="B15" s="3"/>
      <c r="C15" s="3"/>
      <c r="D15" s="3"/>
    </row>
    <row r="16" spans="1:7" x14ac:dyDescent="0.25">
      <c r="A16" s="13" t="s">
        <v>1</v>
      </c>
      <c r="B16" s="7">
        <v>825238</v>
      </c>
      <c r="C16" s="7">
        <v>726043</v>
      </c>
      <c r="D16" s="20">
        <v>713319</v>
      </c>
      <c r="E16" s="18"/>
    </row>
    <row r="17" spans="1:6" x14ac:dyDescent="0.25">
      <c r="A17" s="14" t="s">
        <v>7</v>
      </c>
      <c r="B17" s="7">
        <f>223972+19762</f>
        <v>243734</v>
      </c>
      <c r="C17" s="7">
        <f>221221+22161</f>
        <v>243382</v>
      </c>
      <c r="D17" s="20">
        <f>298224+23474</f>
        <v>321698</v>
      </c>
      <c r="E17" s="18"/>
    </row>
    <row r="18" spans="1:6" x14ac:dyDescent="0.25">
      <c r="A18" s="13" t="s">
        <v>8</v>
      </c>
      <c r="B18" s="7">
        <f>+B16-B17</f>
        <v>581504</v>
      </c>
      <c r="C18" s="7">
        <f>+C16-C17</f>
        <v>482661</v>
      </c>
      <c r="D18" s="20">
        <f>+D16-D17</f>
        <v>391621</v>
      </c>
      <c r="E18" s="19"/>
    </row>
    <row r="19" spans="1:6" x14ac:dyDescent="0.25">
      <c r="A19" s="13"/>
      <c r="B19" s="7"/>
      <c r="C19" s="7"/>
      <c r="D19" s="7"/>
    </row>
    <row r="20" spans="1:6" x14ac:dyDescent="0.25">
      <c r="A20" s="13" t="s">
        <v>9</v>
      </c>
      <c r="B20" s="7">
        <v>603131</v>
      </c>
      <c r="C20" s="7">
        <v>557233</v>
      </c>
      <c r="D20" s="7">
        <v>533129</v>
      </c>
      <c r="E20" s="18"/>
      <c r="F20" s="47"/>
    </row>
    <row r="21" spans="1:6" x14ac:dyDescent="0.25">
      <c r="A21" s="13" t="s">
        <v>10</v>
      </c>
      <c r="B21" s="7">
        <v>223972</v>
      </c>
      <c r="C21" s="7">
        <v>221221</v>
      </c>
      <c r="D21" s="7">
        <v>298224</v>
      </c>
      <c r="E21" s="18"/>
    </row>
    <row r="22" spans="1:6" x14ac:dyDescent="0.25">
      <c r="A22" s="13"/>
      <c r="B22" s="8"/>
      <c r="C22" s="8"/>
      <c r="D22" s="8"/>
    </row>
    <row r="23" spans="1:6" x14ac:dyDescent="0.25">
      <c r="A23" s="12" t="s">
        <v>11</v>
      </c>
      <c r="B23" s="9" t="s">
        <v>12</v>
      </c>
      <c r="C23" s="10" t="s">
        <v>12</v>
      </c>
      <c r="D23" s="10"/>
    </row>
    <row r="24" spans="1:6" x14ac:dyDescent="0.25">
      <c r="A24" s="13" t="s">
        <v>13</v>
      </c>
      <c r="B24" s="15">
        <f>+(B10+B11)/((B16+C16)/2)*100</f>
        <v>20.388053486118892</v>
      </c>
      <c r="C24" s="15">
        <f>+(C10+C11)/((C16+D16)/2)*100</f>
        <v>18.392315484221481</v>
      </c>
      <c r="D24" s="15">
        <v>14.111946267424846</v>
      </c>
    </row>
    <row r="25" spans="1:6" x14ac:dyDescent="0.25">
      <c r="A25" s="13" t="s">
        <v>14</v>
      </c>
      <c r="B25" s="15">
        <f>(B10+B11)/B5*100</f>
        <v>18.171873114733376</v>
      </c>
      <c r="C25" s="15">
        <f>(C10+C11)/C5*100</f>
        <v>17.267240041065886</v>
      </c>
      <c r="D25" s="15">
        <v>14.274230423175066</v>
      </c>
    </row>
    <row r="26" spans="1:6" x14ac:dyDescent="0.25">
      <c r="A26" s="13" t="s">
        <v>15</v>
      </c>
      <c r="B26" s="16">
        <f>+B5/((B16+C16)/2)</f>
        <v>1.1219566281028388</v>
      </c>
      <c r="C26" s="16">
        <f>+C5/((C16+D16)/2)</f>
        <v>1.0651566457916772</v>
      </c>
      <c r="D26" s="16">
        <v>0.98863096987094001</v>
      </c>
    </row>
    <row r="27" spans="1:6" x14ac:dyDescent="0.25">
      <c r="A27" s="34" t="s">
        <v>27</v>
      </c>
      <c r="B27" s="16">
        <f>+B12/((B17+C17)/2)*100</f>
        <v>2.6761592721240937</v>
      </c>
      <c r="C27" s="16">
        <f>+C12/((C17+D17)/2)*100</f>
        <v>2.4966376442273659</v>
      </c>
      <c r="D27" s="16">
        <v>4.0393855461316885</v>
      </c>
    </row>
    <row r="28" spans="1:6" x14ac:dyDescent="0.25">
      <c r="A28" s="13" t="s">
        <v>16</v>
      </c>
      <c r="B28" s="15">
        <f>+B13/((B18+C18)/2)*100</f>
        <v>28.495581042413537</v>
      </c>
      <c r="C28" s="15">
        <f>+C13/((C18+D18)/2)*100</f>
        <v>28.666265575638068</v>
      </c>
      <c r="D28" s="15">
        <v>23.201685579501177</v>
      </c>
    </row>
    <row r="29" spans="1:6" x14ac:dyDescent="0.25">
      <c r="A29" s="13" t="s">
        <v>29</v>
      </c>
      <c r="B29" s="16">
        <f>+(B17+C17)/(B18+C18)</f>
        <v>0.45774480461206674</v>
      </c>
      <c r="C29" s="16">
        <f>+(C17+D17)/(C18+D18)</f>
        <v>0.64633607920556524</v>
      </c>
      <c r="D29" s="16">
        <v>0.90242586404675018</v>
      </c>
    </row>
    <row r="30" spans="1:6" x14ac:dyDescent="0.25">
      <c r="A30" s="13"/>
      <c r="B30" s="15"/>
      <c r="C30" s="15"/>
      <c r="D30" s="15"/>
    </row>
    <row r="31" spans="1:6" x14ac:dyDescent="0.25">
      <c r="A31" s="12" t="s">
        <v>28</v>
      </c>
      <c r="B31" s="15"/>
      <c r="C31" s="15"/>
      <c r="D31" s="15"/>
    </row>
    <row r="32" spans="1:6" x14ac:dyDescent="0.25">
      <c r="A32" s="13" t="s">
        <v>0</v>
      </c>
      <c r="B32" s="17">
        <f>+B5/$D5*100</f>
        <v>128.35892443618448</v>
      </c>
      <c r="C32" s="17">
        <f>+C5/$D5*100</f>
        <v>113.06886735401271</v>
      </c>
      <c r="D32" s="17">
        <v>100</v>
      </c>
    </row>
    <row r="33" spans="1:4" x14ac:dyDescent="0.25">
      <c r="A33" s="35" t="s">
        <v>20</v>
      </c>
      <c r="B33" s="17">
        <f>+B6/$D6*100</f>
        <v>123.52696418373175</v>
      </c>
      <c r="C33" s="17">
        <f>+C6/$D6*100</f>
        <v>112.28413695575317</v>
      </c>
      <c r="D33" s="17">
        <v>100</v>
      </c>
    </row>
    <row r="34" spans="1:4" x14ac:dyDescent="0.25">
      <c r="A34" s="35" t="s">
        <v>128</v>
      </c>
      <c r="B34" s="17">
        <f>+B8/$D8*100</f>
        <v>118.46864036437496</v>
      </c>
      <c r="C34" s="17">
        <f>+C8/$D8*100</f>
        <v>106.32855296362405</v>
      </c>
      <c r="D34" s="17">
        <v>100</v>
      </c>
    </row>
    <row r="35" spans="1:4" x14ac:dyDescent="0.25">
      <c r="A35" s="11" t="s">
        <v>21</v>
      </c>
      <c r="B35" s="17">
        <f>+B9/$D9*100</f>
        <v>124.22563012450654</v>
      </c>
      <c r="C35" s="17">
        <f>+C9/$D9*100</f>
        <v>101.57531126632252</v>
      </c>
      <c r="D35" s="17">
        <v>100</v>
      </c>
    </row>
    <row r="36" spans="1:4" x14ac:dyDescent="0.25">
      <c r="A36" s="11"/>
      <c r="B36" s="17"/>
      <c r="C36" s="17"/>
      <c r="D36" s="17"/>
    </row>
    <row r="37" spans="1:4" x14ac:dyDescent="0.25">
      <c r="A37" s="12" t="s">
        <v>17</v>
      </c>
      <c r="B37" s="17"/>
      <c r="C37" s="17"/>
      <c r="D37" s="17"/>
    </row>
    <row r="38" spans="1:4" x14ac:dyDescent="0.25">
      <c r="A38" s="13" t="s">
        <v>18</v>
      </c>
      <c r="B38" s="15">
        <f>B18*100/B16</f>
        <v>70.465005246971174</v>
      </c>
      <c r="C38" s="15">
        <f>C18*100/C16</f>
        <v>66.478293985342461</v>
      </c>
      <c r="D38" s="15">
        <f>D18*100/D16</f>
        <v>54.901243342740067</v>
      </c>
    </row>
    <row r="39" spans="1:4" x14ac:dyDescent="0.25">
      <c r="A39" s="13" t="s">
        <v>19</v>
      </c>
      <c r="B39" s="15">
        <f>B20*100/B21</f>
        <v>269.28857178575896</v>
      </c>
      <c r="C39" s="15">
        <f>C20*100/C21</f>
        <v>251.88973922005596</v>
      </c>
      <c r="D39" s="15">
        <f>D20*100/D21</f>
        <v>178.76797306722463</v>
      </c>
    </row>
    <row r="40" spans="1:4" x14ac:dyDescent="0.25">
      <c r="A40" s="1" t="s">
        <v>143</v>
      </c>
      <c r="B40" s="1"/>
      <c r="C40" s="4"/>
      <c r="D40" s="4"/>
    </row>
  </sheetData>
  <mergeCells count="1">
    <mergeCell ref="A1:D1"/>
  </mergeCells>
  <phoneticPr fontId="4" type="noConversion"/>
  <pageMargins left="0.75000000000000011" right="0.75000000000000011" top="1" bottom="1" header="0.5" footer="0.5"/>
  <pageSetup paperSize="9" orientation="portrait" horizontalDpi="4294967292" verticalDpi="4294967292" r:id="rId1"/>
  <headerFooter scaleWithDoc="0">
    <oddHeader>&amp;L&amp;"Calibri,Normal"&amp;11&amp;K000000&amp;F&amp;R&amp;"Calibri,Normal"&amp;11&amp;K000000&amp;A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sqref="A1:B1"/>
    </sheetView>
  </sheetViews>
  <sheetFormatPr defaultRowHeight="15.75" x14ac:dyDescent="0.25"/>
  <cols>
    <col min="1" max="1" width="58.625" bestFit="1" customWidth="1"/>
    <col min="2" max="2" width="14.25" customWidth="1"/>
  </cols>
  <sheetData>
    <row r="1" spans="1:4" ht="21" thickBot="1" x14ac:dyDescent="0.35">
      <c r="A1" s="95" t="s">
        <v>104</v>
      </c>
      <c r="B1" s="96"/>
    </row>
    <row r="2" spans="1:4" x14ac:dyDescent="0.25">
      <c r="A2" s="68"/>
      <c r="B2" s="68"/>
    </row>
    <row r="3" spans="1:4" x14ac:dyDescent="0.25">
      <c r="A3" s="69" t="s">
        <v>86</v>
      </c>
      <c r="B3" s="70">
        <v>2017</v>
      </c>
    </row>
    <row r="4" spans="1:4" x14ac:dyDescent="0.25">
      <c r="A4" s="69"/>
      <c r="B4" s="71"/>
    </row>
    <row r="5" spans="1:4" x14ac:dyDescent="0.25">
      <c r="A5" s="72" t="s">
        <v>74</v>
      </c>
      <c r="B5" s="73">
        <f>+'Bilag 1'!B10</f>
        <v>158086</v>
      </c>
    </row>
    <row r="6" spans="1:4" x14ac:dyDescent="0.25">
      <c r="A6" s="69" t="s">
        <v>87</v>
      </c>
      <c r="B6" s="74">
        <v>25608</v>
      </c>
      <c r="D6" s="44"/>
    </row>
    <row r="7" spans="1:4" x14ac:dyDescent="0.25">
      <c r="A7" s="69" t="s">
        <v>88</v>
      </c>
      <c r="B7" s="74">
        <f>-256+11656-10395+1182-2399-541</f>
        <v>-753</v>
      </c>
    </row>
    <row r="8" spans="1:4" x14ac:dyDescent="0.25">
      <c r="A8" s="69" t="s">
        <v>89</v>
      </c>
      <c r="B8" s="74"/>
    </row>
    <row r="9" spans="1:4" x14ac:dyDescent="0.25">
      <c r="A9" s="69" t="s">
        <v>90</v>
      </c>
      <c r="B9" s="74">
        <v>-24924</v>
      </c>
    </row>
    <row r="10" spans="1:4" x14ac:dyDescent="0.25">
      <c r="A10" s="69" t="s">
        <v>91</v>
      </c>
      <c r="B10" s="74">
        <v>-25643</v>
      </c>
    </row>
    <row r="11" spans="1:4" x14ac:dyDescent="0.25">
      <c r="A11" s="69" t="s">
        <v>92</v>
      </c>
      <c r="B11" s="74">
        <v>24050</v>
      </c>
    </row>
    <row r="12" spans="1:4" x14ac:dyDescent="0.25">
      <c r="A12" s="69"/>
      <c r="B12" s="74"/>
    </row>
    <row r="13" spans="1:4" x14ac:dyDescent="0.25">
      <c r="A13" s="69" t="s">
        <v>93</v>
      </c>
      <c r="B13" s="74">
        <v>52</v>
      </c>
    </row>
    <row r="14" spans="1:4" x14ac:dyDescent="0.25">
      <c r="A14" s="69" t="s">
        <v>94</v>
      </c>
      <c r="B14" s="74">
        <v>-6518</v>
      </c>
    </row>
    <row r="15" spans="1:4" x14ac:dyDescent="0.25">
      <c r="A15" s="69" t="s">
        <v>95</v>
      </c>
      <c r="B15" s="74">
        <v>-31398</v>
      </c>
      <c r="C15" s="44"/>
    </row>
    <row r="16" spans="1:4" x14ac:dyDescent="0.25">
      <c r="A16" s="72" t="s">
        <v>96</v>
      </c>
      <c r="B16" s="73">
        <f>SUM(B5:B15)</f>
        <v>118560</v>
      </c>
    </row>
    <row r="17" spans="1:4" x14ac:dyDescent="0.25">
      <c r="A17" s="69"/>
      <c r="B17" s="75"/>
    </row>
    <row r="18" spans="1:4" x14ac:dyDescent="0.25">
      <c r="A18" s="69" t="s">
        <v>97</v>
      </c>
      <c r="B18" s="74">
        <v>-81277</v>
      </c>
      <c r="D18" s="44"/>
    </row>
    <row r="19" spans="1:4" x14ac:dyDescent="0.25">
      <c r="A19" s="69" t="s">
        <v>98</v>
      </c>
      <c r="B19" s="74">
        <v>2918</v>
      </c>
    </row>
    <row r="20" spans="1:4" x14ac:dyDescent="0.25">
      <c r="A20" s="69" t="s">
        <v>105</v>
      </c>
      <c r="B20" s="74">
        <v>-11946</v>
      </c>
    </row>
    <row r="21" spans="1:4" x14ac:dyDescent="0.25">
      <c r="A21" s="72" t="s">
        <v>99</v>
      </c>
      <c r="B21" s="73">
        <f>SUM(B18:B20)</f>
        <v>-90305</v>
      </c>
    </row>
    <row r="22" spans="1:4" x14ac:dyDescent="0.25">
      <c r="A22" s="69"/>
      <c r="B22" s="75"/>
    </row>
    <row r="23" spans="1:4" x14ac:dyDescent="0.25">
      <c r="A23" s="69" t="s">
        <v>106</v>
      </c>
      <c r="B23" s="74">
        <v>1904</v>
      </c>
    </row>
    <row r="24" spans="1:4" x14ac:dyDescent="0.25">
      <c r="A24" s="69" t="s">
        <v>107</v>
      </c>
      <c r="B24" s="74">
        <v>-332</v>
      </c>
    </row>
    <row r="25" spans="1:4" x14ac:dyDescent="0.25">
      <c r="A25" s="69" t="s">
        <v>130</v>
      </c>
      <c r="B25" s="74">
        <v>-24495</v>
      </c>
    </row>
    <row r="26" spans="1:4" x14ac:dyDescent="0.25">
      <c r="A26" s="69" t="s">
        <v>108</v>
      </c>
      <c r="B26" s="74">
        <v>-10000</v>
      </c>
    </row>
    <row r="27" spans="1:4" x14ac:dyDescent="0.25">
      <c r="A27" s="72" t="s">
        <v>100</v>
      </c>
      <c r="B27" s="73">
        <f>SUM(B23:B26)</f>
        <v>-32923</v>
      </c>
    </row>
    <row r="28" spans="1:4" x14ac:dyDescent="0.25">
      <c r="A28" s="69"/>
      <c r="B28" s="75"/>
    </row>
    <row r="29" spans="1:4" x14ac:dyDescent="0.25">
      <c r="A29" s="72" t="s">
        <v>101</v>
      </c>
      <c r="B29" s="73">
        <f>B16+B21+B27</f>
        <v>-4668</v>
      </c>
    </row>
    <row r="30" spans="1:4" x14ac:dyDescent="0.25">
      <c r="A30" s="69" t="s">
        <v>102</v>
      </c>
      <c r="B30" s="74">
        <v>17454</v>
      </c>
    </row>
    <row r="31" spans="1:4" x14ac:dyDescent="0.25">
      <c r="A31" s="72" t="s">
        <v>103</v>
      </c>
      <c r="B31" s="73">
        <f>SUM(B29:B30)</f>
        <v>12786</v>
      </c>
    </row>
    <row r="32" spans="1:4" x14ac:dyDescent="0.25">
      <c r="A32" s="68" t="s">
        <v>144</v>
      </c>
      <c r="B32" s="68"/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sqref="A1:F1"/>
    </sheetView>
  </sheetViews>
  <sheetFormatPr defaultColWidth="9" defaultRowHeight="14.25" x14ac:dyDescent="0.2"/>
  <cols>
    <col min="1" max="1" width="9" style="33"/>
    <col min="2" max="4" width="13.375" style="33" customWidth="1"/>
    <col min="5" max="5" width="12.625" style="33" customWidth="1"/>
    <col min="6" max="6" width="13.375" style="33" customWidth="1"/>
    <col min="7" max="16384" width="9" style="33"/>
  </cols>
  <sheetData>
    <row r="1" spans="1:11" ht="21" thickBot="1" x14ac:dyDescent="0.35">
      <c r="A1" s="98" t="s">
        <v>22</v>
      </c>
      <c r="B1" s="99"/>
      <c r="C1" s="99"/>
      <c r="D1" s="99"/>
      <c r="E1" s="100"/>
      <c r="F1" s="101"/>
    </row>
    <row r="2" spans="1:11" ht="15" x14ac:dyDescent="0.25">
      <c r="A2" s="21"/>
      <c r="B2" s="21"/>
      <c r="C2" s="22"/>
      <c r="D2" s="22"/>
      <c r="E2" s="22"/>
      <c r="F2" s="22"/>
    </row>
    <row r="3" spans="1:11" x14ac:dyDescent="0.2">
      <c r="A3" s="97" t="s">
        <v>109</v>
      </c>
      <c r="B3" s="97"/>
      <c r="C3" s="97"/>
      <c r="D3" s="97"/>
      <c r="E3" s="23">
        <v>8400000</v>
      </c>
      <c r="F3" s="22"/>
    </row>
    <row r="4" spans="1:11" x14ac:dyDescent="0.2">
      <c r="A4" s="97" t="s">
        <v>110</v>
      </c>
      <c r="B4" s="97"/>
      <c r="C4" s="97"/>
      <c r="D4" s="97"/>
      <c r="E4" s="23">
        <v>500000</v>
      </c>
      <c r="F4" s="22"/>
    </row>
    <row r="5" spans="1:11" x14ac:dyDescent="0.2">
      <c r="A5" s="102" t="s">
        <v>111</v>
      </c>
      <c r="B5" s="103"/>
      <c r="C5" s="103"/>
      <c r="D5" s="104"/>
      <c r="E5" s="23">
        <v>1000000</v>
      </c>
      <c r="F5" s="22"/>
    </row>
    <row r="6" spans="1:11" x14ac:dyDescent="0.2">
      <c r="A6" s="102" t="s">
        <v>138</v>
      </c>
      <c r="B6" s="103"/>
      <c r="C6" s="103"/>
      <c r="D6" s="104"/>
      <c r="E6" s="23">
        <v>350000</v>
      </c>
      <c r="F6" s="22"/>
    </row>
    <row r="7" spans="1:11" x14ac:dyDescent="0.2">
      <c r="A7" s="97" t="s">
        <v>112</v>
      </c>
      <c r="B7" s="97"/>
      <c r="C7" s="97"/>
      <c r="D7" s="97"/>
      <c r="E7" s="23">
        <v>12000</v>
      </c>
      <c r="F7" s="22"/>
    </row>
    <row r="8" spans="1:11" x14ac:dyDescent="0.2">
      <c r="A8" s="105" t="s">
        <v>113</v>
      </c>
      <c r="B8" s="105"/>
      <c r="C8" s="105"/>
      <c r="D8" s="105"/>
      <c r="E8" s="24">
        <v>269</v>
      </c>
      <c r="F8" s="22"/>
    </row>
    <row r="9" spans="1:11" x14ac:dyDescent="0.2">
      <c r="A9" s="105" t="s">
        <v>114</v>
      </c>
      <c r="B9" s="105"/>
      <c r="C9" s="105"/>
      <c r="D9" s="105"/>
      <c r="E9" s="24">
        <v>125</v>
      </c>
      <c r="F9" s="22"/>
    </row>
    <row r="10" spans="1:11" x14ac:dyDescent="0.2">
      <c r="A10" s="97" t="s">
        <v>23</v>
      </c>
      <c r="B10" s="97"/>
      <c r="C10" s="97"/>
      <c r="D10" s="97"/>
      <c r="E10" s="23">
        <v>10</v>
      </c>
      <c r="F10" s="22"/>
    </row>
    <row r="11" spans="1:11" x14ac:dyDescent="0.2">
      <c r="A11" s="97" t="s">
        <v>24</v>
      </c>
      <c r="B11" s="97"/>
      <c r="C11" s="97"/>
      <c r="D11" s="97"/>
      <c r="E11" s="25">
        <v>9</v>
      </c>
      <c r="F11" s="22"/>
    </row>
    <row r="12" spans="1:11" x14ac:dyDescent="0.2">
      <c r="A12" s="26"/>
      <c r="B12" s="26"/>
      <c r="C12" s="26"/>
      <c r="D12" s="26"/>
      <c r="E12" s="86"/>
      <c r="F12" s="22"/>
    </row>
    <row r="13" spans="1:11" x14ac:dyDescent="0.2">
      <c r="A13" s="27"/>
      <c r="B13" s="27"/>
      <c r="C13" s="28"/>
      <c r="D13" s="29"/>
      <c r="E13" s="29"/>
      <c r="F13" s="29"/>
    </row>
    <row r="14" spans="1:11" ht="28.5" x14ac:dyDescent="0.2">
      <c r="A14" s="30" t="s">
        <v>25</v>
      </c>
      <c r="B14" s="31" t="s">
        <v>145</v>
      </c>
      <c r="C14" s="30" t="s">
        <v>146</v>
      </c>
      <c r="D14" s="31" t="s">
        <v>147</v>
      </c>
      <c r="E14" s="29"/>
      <c r="F14" s="29"/>
      <c r="G14" s="22"/>
      <c r="H14" s="22"/>
      <c r="I14" s="22"/>
      <c r="J14" s="22"/>
      <c r="K14" s="22"/>
    </row>
    <row r="15" spans="1:11" x14ac:dyDescent="0.2">
      <c r="A15" s="30"/>
      <c r="B15" s="31" t="s">
        <v>63</v>
      </c>
      <c r="C15" s="30" t="s">
        <v>63</v>
      </c>
      <c r="D15" s="31" t="s">
        <v>63</v>
      </c>
      <c r="E15" s="29"/>
      <c r="F15" s="29"/>
      <c r="G15" s="22"/>
      <c r="H15" s="22"/>
      <c r="I15" s="22"/>
      <c r="J15" s="22"/>
      <c r="K15" s="22"/>
    </row>
    <row r="16" spans="1:11" x14ac:dyDescent="0.2">
      <c r="A16" s="32">
        <v>0</v>
      </c>
      <c r="B16" s="48"/>
      <c r="C16" s="48"/>
      <c r="D16" s="48"/>
      <c r="E16" s="45"/>
      <c r="F16" s="45"/>
      <c r="G16" s="22"/>
      <c r="H16" s="22"/>
      <c r="I16" s="22"/>
      <c r="J16" s="22"/>
      <c r="K16" s="22"/>
    </row>
    <row r="17" spans="1:11" x14ac:dyDescent="0.2">
      <c r="A17" s="32">
        <v>1</v>
      </c>
      <c r="B17" s="48"/>
      <c r="C17" s="48"/>
      <c r="D17" s="48"/>
      <c r="E17" s="45"/>
      <c r="F17" s="45"/>
      <c r="G17" s="22"/>
      <c r="H17" s="22"/>
      <c r="I17" s="22"/>
      <c r="J17" s="22"/>
      <c r="K17" s="22"/>
    </row>
    <row r="18" spans="1:11" x14ac:dyDescent="0.2">
      <c r="A18" s="32">
        <v>2</v>
      </c>
      <c r="B18" s="48"/>
      <c r="C18" s="48"/>
      <c r="D18" s="48"/>
      <c r="E18" s="45"/>
      <c r="F18" s="45"/>
      <c r="G18" s="22"/>
      <c r="H18" s="22"/>
      <c r="I18" s="22"/>
      <c r="J18" s="22"/>
      <c r="K18" s="22"/>
    </row>
    <row r="19" spans="1:11" x14ac:dyDescent="0.2">
      <c r="A19" s="32">
        <v>3</v>
      </c>
      <c r="B19" s="48"/>
      <c r="C19" s="48"/>
      <c r="D19" s="48"/>
      <c r="E19" s="45"/>
      <c r="F19" s="45"/>
      <c r="G19" s="22"/>
      <c r="H19" s="22"/>
      <c r="I19" s="22"/>
      <c r="J19" s="22"/>
      <c r="K19" s="22"/>
    </row>
    <row r="20" spans="1:11" x14ac:dyDescent="0.2">
      <c r="A20" s="32">
        <v>4</v>
      </c>
      <c r="B20" s="48"/>
      <c r="C20" s="48"/>
      <c r="D20" s="48"/>
      <c r="E20" s="45"/>
      <c r="F20" s="45"/>
      <c r="G20" s="22"/>
      <c r="H20" s="22"/>
      <c r="I20" s="22"/>
      <c r="J20" s="22"/>
      <c r="K20" s="22"/>
    </row>
    <row r="21" spans="1:11" x14ac:dyDescent="0.2">
      <c r="A21" s="32">
        <v>5</v>
      </c>
      <c r="B21" s="48"/>
      <c r="C21" s="48"/>
      <c r="D21" s="48"/>
      <c r="E21" s="45"/>
      <c r="F21" s="45"/>
      <c r="G21" s="22"/>
      <c r="H21" s="22"/>
      <c r="I21" s="22"/>
      <c r="J21" s="22"/>
      <c r="K21" s="22"/>
    </row>
    <row r="22" spans="1:11" x14ac:dyDescent="0.2">
      <c r="A22" s="32">
        <v>6</v>
      </c>
      <c r="B22" s="49"/>
      <c r="C22" s="48"/>
      <c r="D22" s="48"/>
      <c r="E22" s="45"/>
      <c r="F22" s="45"/>
      <c r="G22" s="22"/>
      <c r="H22" s="22"/>
      <c r="I22" s="22"/>
      <c r="J22" s="22"/>
      <c r="K22" s="22"/>
    </row>
    <row r="23" spans="1:11" x14ac:dyDescent="0.2">
      <c r="A23" s="32">
        <v>7</v>
      </c>
      <c r="B23" s="50"/>
      <c r="C23" s="48"/>
      <c r="D23" s="48"/>
      <c r="E23" s="45"/>
      <c r="F23" s="45"/>
      <c r="G23" s="22"/>
      <c r="H23" s="22"/>
      <c r="I23" s="22"/>
      <c r="J23" s="22"/>
      <c r="K23" s="22"/>
    </row>
    <row r="24" spans="1:11" x14ac:dyDescent="0.2">
      <c r="A24" s="32">
        <v>8</v>
      </c>
      <c r="B24" s="50"/>
      <c r="C24" s="48"/>
      <c r="D24" s="48"/>
      <c r="E24" s="45"/>
      <c r="F24" s="45"/>
      <c r="G24" s="22"/>
      <c r="H24" s="22"/>
      <c r="I24" s="22"/>
      <c r="J24" s="22"/>
      <c r="K24" s="22"/>
    </row>
    <row r="25" spans="1:11" x14ac:dyDescent="0.2">
      <c r="A25" s="32">
        <v>9</v>
      </c>
      <c r="B25" s="50"/>
      <c r="C25" s="48"/>
      <c r="D25" s="48"/>
      <c r="E25" s="45"/>
      <c r="F25" s="45"/>
      <c r="G25" s="22"/>
      <c r="H25" s="22"/>
      <c r="I25" s="22"/>
      <c r="J25" s="22"/>
      <c r="K25" s="22"/>
    </row>
    <row r="26" spans="1:11" x14ac:dyDescent="0.2">
      <c r="A26" s="32">
        <v>10</v>
      </c>
      <c r="B26" s="51"/>
      <c r="C26" s="48"/>
      <c r="D26" s="48"/>
      <c r="E26" s="45"/>
      <c r="F26" s="45"/>
      <c r="G26" s="22"/>
      <c r="H26" s="22"/>
      <c r="I26" s="22"/>
      <c r="J26" s="22"/>
      <c r="K26" s="22"/>
    </row>
    <row r="27" spans="1:11" x14ac:dyDescent="0.2">
      <c r="E27" s="22"/>
      <c r="F27" s="22"/>
      <c r="G27" s="22"/>
      <c r="H27" s="22"/>
      <c r="I27" s="22"/>
      <c r="J27" s="22"/>
      <c r="K27" s="22"/>
    </row>
    <row r="28" spans="1:11" x14ac:dyDescent="0.2">
      <c r="E28" s="22"/>
      <c r="F28" s="22"/>
      <c r="G28" s="22"/>
      <c r="H28" s="22"/>
      <c r="I28" s="22"/>
      <c r="J28" s="22"/>
      <c r="K28" s="22"/>
    </row>
    <row r="29" spans="1:11" x14ac:dyDescent="0.2">
      <c r="E29" s="22"/>
      <c r="F29" s="22"/>
      <c r="G29" s="22"/>
      <c r="H29" s="22"/>
      <c r="I29" s="22"/>
      <c r="J29" s="22"/>
      <c r="K29" s="22"/>
    </row>
  </sheetData>
  <mergeCells count="10">
    <mergeCell ref="A11:D11"/>
    <mergeCell ref="A10:D10"/>
    <mergeCell ref="A1:F1"/>
    <mergeCell ref="A3:D3"/>
    <mergeCell ref="A6:D6"/>
    <mergeCell ref="A7:D7"/>
    <mergeCell ref="A8:D8"/>
    <mergeCell ref="A9:D9"/>
    <mergeCell ref="A4:D4"/>
    <mergeCell ref="A5:D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sqref="A1:D1"/>
    </sheetView>
  </sheetViews>
  <sheetFormatPr defaultColWidth="9" defaultRowHeight="15" x14ac:dyDescent="0.2"/>
  <cols>
    <col min="1" max="1" width="28.125" style="38" customWidth="1"/>
    <col min="2" max="3" width="15.625" style="38" customWidth="1"/>
    <col min="4" max="4" width="17.375" style="38" customWidth="1"/>
    <col min="5" max="16384" width="9" style="38"/>
  </cols>
  <sheetData>
    <row r="1" spans="1:4" ht="21" thickBot="1" x14ac:dyDescent="0.35">
      <c r="A1" s="92" t="s">
        <v>26</v>
      </c>
      <c r="B1" s="93"/>
      <c r="C1" s="93"/>
      <c r="D1" s="94"/>
    </row>
    <row r="4" spans="1:4" ht="30" x14ac:dyDescent="0.2">
      <c r="A4" s="85" t="s">
        <v>12</v>
      </c>
      <c r="B4" s="52" t="s">
        <v>116</v>
      </c>
      <c r="C4" s="53" t="s">
        <v>117</v>
      </c>
      <c r="D4" s="52" t="s">
        <v>32</v>
      </c>
    </row>
    <row r="5" spans="1:4" ht="15.75" customHeight="1" x14ac:dyDescent="0.2">
      <c r="A5" s="84" t="s">
        <v>115</v>
      </c>
      <c r="B5" s="54">
        <v>40</v>
      </c>
      <c r="C5" s="54">
        <v>46</v>
      </c>
      <c r="D5" s="54">
        <v>1500000</v>
      </c>
    </row>
    <row r="6" spans="1:4" ht="15.75" customHeight="1" x14ac:dyDescent="0.2">
      <c r="A6" s="84" t="s">
        <v>131</v>
      </c>
      <c r="B6" s="54">
        <v>18</v>
      </c>
      <c r="C6" s="54">
        <v>25</v>
      </c>
      <c r="D6" s="54">
        <v>756000</v>
      </c>
    </row>
    <row r="7" spans="1:4" ht="15.75" customHeight="1" x14ac:dyDescent="0.2">
      <c r="A7" s="84" t="s">
        <v>132</v>
      </c>
      <c r="B7" s="54">
        <v>40000</v>
      </c>
      <c r="C7" s="54">
        <v>40000</v>
      </c>
      <c r="D7" s="55"/>
    </row>
    <row r="8" spans="1:4" ht="15.75" customHeight="1" x14ac:dyDescent="0.2">
      <c r="A8" s="84" t="s">
        <v>133</v>
      </c>
      <c r="B8" s="76">
        <v>3.1</v>
      </c>
      <c r="C8" s="76">
        <v>4.25</v>
      </c>
      <c r="D8" s="55" t="s">
        <v>12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G1"/>
    </sheetView>
  </sheetViews>
  <sheetFormatPr defaultColWidth="9" defaultRowHeight="14.25" x14ac:dyDescent="0.2"/>
  <cols>
    <col min="1" max="1" width="4.625" style="67" customWidth="1"/>
    <col min="2" max="2" width="15" style="22" customWidth="1"/>
    <col min="3" max="4" width="11.75" style="22" customWidth="1"/>
    <col min="5" max="5" width="12.875" style="22" customWidth="1"/>
    <col min="6" max="6" width="11" style="22" customWidth="1"/>
    <col min="7" max="7" width="10.5" style="22" customWidth="1"/>
    <col min="8" max="16384" width="9" style="22"/>
  </cols>
  <sheetData>
    <row r="1" spans="1:10" ht="19.5" customHeight="1" thickBot="1" x14ac:dyDescent="0.35">
      <c r="A1" s="98" t="s">
        <v>61</v>
      </c>
      <c r="B1" s="99"/>
      <c r="C1" s="99"/>
      <c r="D1" s="99"/>
      <c r="E1" s="99"/>
      <c r="F1" s="99"/>
      <c r="G1" s="106"/>
    </row>
    <row r="2" spans="1:10" ht="8.25" customHeight="1" x14ac:dyDescent="0.2"/>
    <row r="3" spans="1:10" ht="15.75" customHeight="1" x14ac:dyDescent="0.2">
      <c r="B3" s="22" t="s">
        <v>118</v>
      </c>
    </row>
    <row r="4" spans="1:10" ht="18" customHeight="1" x14ac:dyDescent="0.2">
      <c r="B4" s="22" t="s">
        <v>34</v>
      </c>
    </row>
    <row r="5" spans="1:10" ht="8.25" customHeight="1" x14ac:dyDescent="0.2"/>
    <row r="6" spans="1:10" x14ac:dyDescent="0.2">
      <c r="A6" s="67" t="s">
        <v>35</v>
      </c>
      <c r="B6" s="22" t="s">
        <v>77</v>
      </c>
    </row>
    <row r="7" spans="1:10" s="67" customFormat="1" x14ac:dyDescent="0.2">
      <c r="B7" s="32"/>
      <c r="C7" s="32" t="s">
        <v>78</v>
      </c>
      <c r="D7" s="32" t="s">
        <v>79</v>
      </c>
      <c r="E7" s="32" t="s">
        <v>46</v>
      </c>
      <c r="F7" s="32" t="s">
        <v>47</v>
      </c>
      <c r="G7" s="32" t="s">
        <v>48</v>
      </c>
    </row>
    <row r="8" spans="1:10" ht="15" x14ac:dyDescent="0.2">
      <c r="B8" s="64" t="s">
        <v>38</v>
      </c>
      <c r="C8" s="78">
        <v>6215</v>
      </c>
      <c r="D8" s="78">
        <v>5322</v>
      </c>
      <c r="E8" s="78">
        <v>5120</v>
      </c>
      <c r="F8" s="78">
        <v>7335</v>
      </c>
      <c r="G8" s="82">
        <v>7925</v>
      </c>
    </row>
    <row r="9" spans="1:10" ht="15" x14ac:dyDescent="0.2">
      <c r="B9" s="63" t="s">
        <v>30</v>
      </c>
      <c r="C9" s="78">
        <f>+C8*0.6</f>
        <v>3729</v>
      </c>
      <c r="D9" s="78">
        <f>+D8*0.6</f>
        <v>3193.2</v>
      </c>
      <c r="E9" s="78">
        <f>+E8*0.6</f>
        <v>3072</v>
      </c>
      <c r="F9" s="78">
        <f>+F8*0.6</f>
        <v>4401</v>
      </c>
      <c r="G9" s="79">
        <f>+G8*0.6</f>
        <v>4755</v>
      </c>
    </row>
    <row r="10" spans="1:10" ht="15" x14ac:dyDescent="0.2">
      <c r="B10" s="65" t="s">
        <v>37</v>
      </c>
      <c r="C10" s="80">
        <v>4050</v>
      </c>
      <c r="D10" s="80">
        <v>2800</v>
      </c>
      <c r="E10" s="80">
        <v>3200</v>
      </c>
      <c r="F10" s="80">
        <v>4800</v>
      </c>
      <c r="G10" s="81">
        <v>4800</v>
      </c>
    </row>
    <row r="12" spans="1:10" x14ac:dyDescent="0.2">
      <c r="A12" s="67" t="s">
        <v>36</v>
      </c>
      <c r="B12" s="22" t="s">
        <v>141</v>
      </c>
      <c r="F12" s="83">
        <v>30</v>
      </c>
      <c r="G12" s="22" t="s">
        <v>62</v>
      </c>
      <c r="H12" s="66"/>
      <c r="I12" s="66"/>
      <c r="J12" s="66"/>
    </row>
    <row r="13" spans="1:10" x14ac:dyDescent="0.2">
      <c r="B13" s="22" t="s">
        <v>142</v>
      </c>
      <c r="F13" s="83">
        <v>70</v>
      </c>
      <c r="G13" s="22" t="s">
        <v>62</v>
      </c>
      <c r="H13" s="58"/>
      <c r="I13" s="58"/>
      <c r="J13" s="58"/>
    </row>
    <row r="14" spans="1:10" x14ac:dyDescent="0.2">
      <c r="A14" s="67" t="s">
        <v>39</v>
      </c>
      <c r="B14" s="22" t="s">
        <v>119</v>
      </c>
      <c r="F14" s="77"/>
      <c r="H14" s="58"/>
      <c r="I14" s="58"/>
      <c r="J14" s="58"/>
    </row>
    <row r="15" spans="1:10" x14ac:dyDescent="0.2">
      <c r="A15" s="67" t="s">
        <v>40</v>
      </c>
      <c r="B15" s="22" t="s">
        <v>80</v>
      </c>
      <c r="F15" s="77"/>
      <c r="H15" s="58"/>
      <c r="I15" s="58"/>
      <c r="J15" s="58"/>
    </row>
    <row r="16" spans="1:10" x14ac:dyDescent="0.2">
      <c r="B16" s="22" t="s">
        <v>81</v>
      </c>
      <c r="F16" s="77"/>
      <c r="H16" s="58"/>
      <c r="I16" s="58"/>
      <c r="J16" s="58"/>
    </row>
    <row r="17" spans="1:10" x14ac:dyDescent="0.2">
      <c r="B17" s="22" t="s">
        <v>124</v>
      </c>
      <c r="F17" s="83">
        <v>1100</v>
      </c>
      <c r="G17" s="22" t="s">
        <v>63</v>
      </c>
      <c r="H17" s="58"/>
      <c r="I17" s="58"/>
      <c r="J17" s="58"/>
    </row>
    <row r="18" spans="1:10" x14ac:dyDescent="0.2">
      <c r="B18" s="36" t="s">
        <v>125</v>
      </c>
      <c r="F18" s="83">
        <v>1230</v>
      </c>
      <c r="G18" s="22" t="s">
        <v>63</v>
      </c>
      <c r="H18" s="58"/>
      <c r="I18" s="58"/>
      <c r="J18" s="58"/>
    </row>
    <row r="19" spans="1:10" x14ac:dyDescent="0.2">
      <c r="B19" s="37" t="s">
        <v>126</v>
      </c>
      <c r="F19" s="83">
        <v>1025</v>
      </c>
      <c r="G19" s="22" t="s">
        <v>63</v>
      </c>
      <c r="H19" s="58"/>
      <c r="I19" s="58"/>
      <c r="J19" s="58"/>
    </row>
    <row r="20" spans="1:10" x14ac:dyDescent="0.2">
      <c r="A20" s="67" t="s">
        <v>41</v>
      </c>
      <c r="B20" s="22" t="s">
        <v>42</v>
      </c>
      <c r="F20" s="83"/>
    </row>
    <row r="21" spans="1:10" x14ac:dyDescent="0.2">
      <c r="B21" s="22" t="s">
        <v>64</v>
      </c>
      <c r="F21" s="83">
        <v>75</v>
      </c>
      <c r="G21" s="22" t="s">
        <v>63</v>
      </c>
    </row>
    <row r="22" spans="1:10" x14ac:dyDescent="0.2">
      <c r="B22" s="22" t="s">
        <v>65</v>
      </c>
      <c r="F22" s="83">
        <v>45</v>
      </c>
      <c r="G22" s="22" t="s">
        <v>63</v>
      </c>
    </row>
    <row r="23" spans="1:10" x14ac:dyDescent="0.2">
      <c r="A23" s="67" t="s">
        <v>43</v>
      </c>
      <c r="B23" s="22" t="s">
        <v>66</v>
      </c>
      <c r="F23" s="83">
        <v>350</v>
      </c>
      <c r="G23" s="22" t="s">
        <v>63</v>
      </c>
    </row>
    <row r="24" spans="1:10" x14ac:dyDescent="0.2">
      <c r="A24" s="67" t="s">
        <v>44</v>
      </c>
      <c r="B24" s="22" t="s">
        <v>137</v>
      </c>
      <c r="F24" s="83">
        <v>2000</v>
      </c>
      <c r="G24" s="22" t="s">
        <v>63</v>
      </c>
    </row>
    <row r="25" spans="1:10" x14ac:dyDescent="0.2">
      <c r="A25" s="67" t="s">
        <v>45</v>
      </c>
      <c r="B25" s="22" t="s">
        <v>136</v>
      </c>
      <c r="F25" s="83">
        <v>250</v>
      </c>
      <c r="G25" s="22" t="s">
        <v>63</v>
      </c>
    </row>
    <row r="26" spans="1:10" x14ac:dyDescent="0.2">
      <c r="A26" s="67" t="s">
        <v>67</v>
      </c>
      <c r="B26" s="22" t="s">
        <v>72</v>
      </c>
      <c r="F26" s="83">
        <v>1200</v>
      </c>
      <c r="G26" s="22" t="s">
        <v>63</v>
      </c>
    </row>
    <row r="27" spans="1:10" x14ac:dyDescent="0.2">
      <c r="A27" s="67" t="s">
        <v>127</v>
      </c>
      <c r="B27" s="22" t="s">
        <v>73</v>
      </c>
      <c r="F27" s="83">
        <v>500</v>
      </c>
      <c r="G27" s="22" t="s">
        <v>63</v>
      </c>
    </row>
  </sheetData>
  <mergeCells count="1">
    <mergeCell ref="A1:G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headerFooter>
    <oddHeader>&amp;L&amp;F&amp;R&amp;A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sqref="A1:E1"/>
    </sheetView>
  </sheetViews>
  <sheetFormatPr defaultColWidth="9" defaultRowHeight="15" x14ac:dyDescent="0.2"/>
  <cols>
    <col min="1" max="1" width="39.375" style="38" customWidth="1"/>
    <col min="2" max="4" width="12.375" style="38" customWidth="1"/>
    <col min="5" max="5" width="10.75" style="38" customWidth="1"/>
    <col min="6" max="16384" width="9" style="38"/>
  </cols>
  <sheetData>
    <row r="1" spans="1:5" ht="21" thickBot="1" x14ac:dyDescent="0.35">
      <c r="A1" s="98" t="s">
        <v>33</v>
      </c>
      <c r="B1" s="99"/>
      <c r="C1" s="99"/>
      <c r="D1" s="99"/>
      <c r="E1" s="106"/>
    </row>
    <row r="4" spans="1:5" ht="15.75" x14ac:dyDescent="0.25">
      <c r="A4" s="107" t="s">
        <v>122</v>
      </c>
      <c r="B4" s="107"/>
      <c r="C4" s="107"/>
      <c r="D4" s="107"/>
      <c r="E4" s="107"/>
    </row>
    <row r="5" spans="1:5" s="62" customFormat="1" x14ac:dyDescent="0.2">
      <c r="A5" s="39"/>
      <c r="B5" s="39" t="s">
        <v>46</v>
      </c>
      <c r="C5" s="39" t="s">
        <v>47</v>
      </c>
      <c r="D5" s="39" t="s">
        <v>48</v>
      </c>
      <c r="E5" s="39" t="s">
        <v>49</v>
      </c>
    </row>
    <row r="6" spans="1:5" x14ac:dyDescent="0.2">
      <c r="A6" s="40" t="s">
        <v>0</v>
      </c>
      <c r="B6" s="56"/>
      <c r="C6" s="56"/>
      <c r="D6" s="56"/>
      <c r="E6" s="56"/>
    </row>
    <row r="7" spans="1:5" x14ac:dyDescent="0.2">
      <c r="A7" s="41" t="s">
        <v>50</v>
      </c>
      <c r="B7" s="59"/>
      <c r="C7" s="59"/>
      <c r="D7" s="59"/>
      <c r="E7" s="59"/>
    </row>
    <row r="8" spans="1:5" x14ac:dyDescent="0.2">
      <c r="A8" s="40" t="s">
        <v>51</v>
      </c>
      <c r="B8" s="57"/>
      <c r="C8" s="57"/>
      <c r="D8" s="57"/>
      <c r="E8" s="57"/>
    </row>
    <row r="9" spans="1:5" x14ac:dyDescent="0.2">
      <c r="A9" s="41" t="s">
        <v>52</v>
      </c>
      <c r="B9" s="57"/>
      <c r="C9" s="57"/>
      <c r="D9" s="57"/>
      <c r="E9" s="57"/>
    </row>
    <row r="10" spans="1:5" x14ac:dyDescent="0.2">
      <c r="A10" s="40" t="s">
        <v>53</v>
      </c>
      <c r="B10" s="56"/>
      <c r="C10" s="56"/>
      <c r="D10" s="56"/>
      <c r="E10" s="56"/>
    </row>
    <row r="11" spans="1:5" x14ac:dyDescent="0.2">
      <c r="A11" s="60" t="s">
        <v>68</v>
      </c>
      <c r="B11" s="57"/>
      <c r="C11" s="57"/>
      <c r="D11" s="57"/>
      <c r="E11" s="57"/>
    </row>
    <row r="12" spans="1:5" x14ac:dyDescent="0.2">
      <c r="A12" s="41" t="s">
        <v>54</v>
      </c>
      <c r="B12" s="59"/>
      <c r="C12" s="59"/>
      <c r="D12" s="59"/>
      <c r="E12" s="59"/>
    </row>
    <row r="13" spans="1:5" x14ac:dyDescent="0.2">
      <c r="A13" s="42" t="s">
        <v>74</v>
      </c>
      <c r="B13" s="57"/>
      <c r="C13" s="57"/>
      <c r="D13" s="57"/>
      <c r="E13" s="57"/>
    </row>
    <row r="14" spans="1:5" x14ac:dyDescent="0.2">
      <c r="A14" s="41" t="s">
        <v>55</v>
      </c>
      <c r="B14" s="57"/>
      <c r="C14" s="57"/>
      <c r="D14" s="57"/>
      <c r="E14" s="57"/>
    </row>
    <row r="15" spans="1:5" x14ac:dyDescent="0.2">
      <c r="A15" s="43" t="s">
        <v>56</v>
      </c>
      <c r="B15" s="61"/>
      <c r="C15" s="61"/>
      <c r="D15" s="61"/>
      <c r="E15" s="61"/>
    </row>
    <row r="16" spans="1:5" x14ac:dyDescent="0.2">
      <c r="A16" s="46"/>
    </row>
    <row r="18" spans="1:4" ht="15.75" x14ac:dyDescent="0.25">
      <c r="A18" s="107" t="s">
        <v>123</v>
      </c>
      <c r="B18" s="107"/>
      <c r="C18" s="107"/>
      <c r="D18" s="107"/>
    </row>
    <row r="19" spans="1:4" x14ac:dyDescent="0.2">
      <c r="A19" s="88"/>
      <c r="B19" s="39" t="s">
        <v>46</v>
      </c>
      <c r="C19" s="39" t="s">
        <v>47</v>
      </c>
      <c r="D19" s="39" t="s">
        <v>48</v>
      </c>
    </row>
    <row r="20" spans="1:4" x14ac:dyDescent="0.2">
      <c r="A20" s="89" t="s">
        <v>57</v>
      </c>
      <c r="B20" s="56"/>
      <c r="C20" s="56"/>
      <c r="D20" s="56"/>
    </row>
    <row r="21" spans="1:4" x14ac:dyDescent="0.2">
      <c r="A21" s="87" t="s">
        <v>69</v>
      </c>
      <c r="B21" s="57"/>
      <c r="C21" s="57"/>
      <c r="D21" s="57"/>
    </row>
    <row r="22" spans="1:4" x14ac:dyDescent="0.2">
      <c r="A22" s="90" t="s">
        <v>120</v>
      </c>
      <c r="B22" s="57"/>
      <c r="C22" s="57"/>
      <c r="D22" s="57"/>
    </row>
    <row r="23" spans="1:4" x14ac:dyDescent="0.2">
      <c r="A23" s="88" t="s">
        <v>139</v>
      </c>
      <c r="B23" s="61"/>
      <c r="C23" s="61"/>
      <c r="D23" s="61"/>
    </row>
    <row r="24" spans="1:4" x14ac:dyDescent="0.2">
      <c r="A24" s="87"/>
      <c r="B24" s="57"/>
      <c r="C24" s="57"/>
      <c r="D24" s="57"/>
    </row>
    <row r="25" spans="1:4" x14ac:dyDescent="0.2">
      <c r="A25" s="91" t="s">
        <v>58</v>
      </c>
      <c r="B25" s="57"/>
      <c r="C25" s="57"/>
      <c r="D25" s="57"/>
    </row>
    <row r="26" spans="1:4" x14ac:dyDescent="0.2">
      <c r="A26" s="87" t="s">
        <v>121</v>
      </c>
      <c r="B26" s="57"/>
      <c r="C26" s="57"/>
      <c r="D26" s="57"/>
    </row>
    <row r="27" spans="1:4" x14ac:dyDescent="0.2">
      <c r="A27" s="87" t="s">
        <v>70</v>
      </c>
      <c r="B27" s="57"/>
      <c r="C27" s="57"/>
      <c r="D27" s="57"/>
    </row>
    <row r="28" spans="1:4" x14ac:dyDescent="0.2">
      <c r="A28" s="87" t="s">
        <v>134</v>
      </c>
      <c r="B28" s="57"/>
      <c r="C28" s="57"/>
      <c r="D28" s="57"/>
    </row>
    <row r="29" spans="1:4" x14ac:dyDescent="0.2">
      <c r="A29" s="87" t="s">
        <v>135</v>
      </c>
      <c r="B29" s="57"/>
      <c r="C29" s="57"/>
      <c r="D29" s="57"/>
    </row>
    <row r="30" spans="1:4" x14ac:dyDescent="0.2">
      <c r="A30" s="87" t="s">
        <v>71</v>
      </c>
      <c r="B30" s="57"/>
      <c r="C30" s="57"/>
      <c r="D30" s="57"/>
    </row>
    <row r="31" spans="1:4" x14ac:dyDescent="0.2">
      <c r="A31" s="90" t="s">
        <v>75</v>
      </c>
      <c r="B31" s="59"/>
      <c r="C31" s="59"/>
      <c r="D31" s="59"/>
    </row>
    <row r="32" spans="1:4" x14ac:dyDescent="0.2">
      <c r="A32" s="88" t="s">
        <v>140</v>
      </c>
      <c r="B32" s="61"/>
      <c r="C32" s="61"/>
      <c r="D32" s="61"/>
    </row>
    <row r="33" spans="1:4" x14ac:dyDescent="0.2">
      <c r="A33" s="87"/>
      <c r="B33" s="57"/>
      <c r="C33" s="57"/>
      <c r="D33" s="57"/>
    </row>
    <row r="34" spans="1:4" x14ac:dyDescent="0.2">
      <c r="A34" s="87" t="s">
        <v>59</v>
      </c>
      <c r="B34" s="57"/>
      <c r="C34" s="57"/>
      <c r="D34" s="57"/>
    </row>
    <row r="35" spans="1:4" x14ac:dyDescent="0.2">
      <c r="A35" s="90" t="s">
        <v>76</v>
      </c>
      <c r="B35" s="57"/>
      <c r="C35" s="57"/>
      <c r="D35" s="57"/>
    </row>
    <row r="36" spans="1:4" x14ac:dyDescent="0.2">
      <c r="A36" s="88" t="s">
        <v>60</v>
      </c>
      <c r="B36" s="61"/>
      <c r="C36" s="61"/>
      <c r="D36" s="61"/>
    </row>
  </sheetData>
  <mergeCells count="3">
    <mergeCell ref="A1:E1"/>
    <mergeCell ref="A4:E4"/>
    <mergeCell ref="A18:D18"/>
  </mergeCells>
  <pageMargins left="0.51181102362204722" right="0.31496062992125984" top="0.74803149606299213" bottom="0.74803149606299213" header="0.31496062992125984" footer="0.31496062992125984"/>
  <pageSetup paperSize="9" orientation="portrait" horizontalDpi="4294967293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Bilag 1</vt:lpstr>
      <vt:lpstr>Bilag 2</vt:lpstr>
      <vt:lpstr>Ark3</vt:lpstr>
      <vt:lpstr>Bilag 3</vt:lpstr>
      <vt:lpstr>Bilag 4</vt:lpstr>
      <vt:lpstr>Bilag 5</vt:lpstr>
      <vt:lpstr>Bilag 6</vt:lpstr>
    </vt:vector>
  </TitlesOfParts>
  <Company>Niels Brock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Jørgensen</dc:creator>
  <cp:lastModifiedBy>Anja Nielsen</cp:lastModifiedBy>
  <cp:lastPrinted>2019-01-30T08:44:57Z</cp:lastPrinted>
  <dcterms:created xsi:type="dcterms:W3CDTF">2012-08-14T12:42:11Z</dcterms:created>
  <dcterms:modified xsi:type="dcterms:W3CDTF">2019-02-27T10:25:55Z</dcterms:modified>
</cp:coreProperties>
</file>