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gitale opgaver\2021_foraar\193787_HHX_ny_hhx211_VOEKA_01062021_Virksomhedsokonomi_A\cd_0\files\"/>
    </mc:Choice>
  </mc:AlternateContent>
  <xr:revisionPtr revIDLastSave="0" documentId="8_{42CE91BE-5DF2-4039-A837-D9D923913BD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ilag 1" sheetId="5" r:id="rId1"/>
    <sheet name="Bilag 2 " sheetId="17" r:id="rId2"/>
    <sheet name="Bilag 3 " sheetId="19" r:id="rId3"/>
    <sheet name="Bilag 4" sheetId="9" r:id="rId4"/>
    <sheet name="Bilag 5" sheetId="20" r:id="rId5"/>
  </sheets>
  <definedNames>
    <definedName name="_xlnm.Print_Area" localSheetId="0">'Bilag 1'!$A$1:$D$55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5" l="1"/>
  <c r="B19" i="20"/>
  <c r="B20" i="20" s="1"/>
  <c r="C19" i="20"/>
  <c r="B14" i="20"/>
  <c r="C14" i="20"/>
  <c r="B7" i="20"/>
  <c r="C5" i="20"/>
  <c r="C7" i="20" l="1"/>
  <c r="C20" i="20"/>
  <c r="B32" i="17" l="1"/>
  <c r="B33" i="17" s="1"/>
  <c r="A40" i="5" l="1"/>
  <c r="D40" i="5"/>
  <c r="B40" i="5" l="1"/>
  <c r="C40" i="5"/>
  <c r="D22" i="5"/>
  <c r="B22" i="5"/>
  <c r="C19" i="5"/>
  <c r="D19" i="5"/>
  <c r="B19" i="5"/>
  <c r="D12" i="5"/>
  <c r="D7" i="5"/>
  <c r="C12" i="5"/>
  <c r="B12" i="5"/>
  <c r="C7" i="5"/>
  <c r="B7" i="5"/>
  <c r="B36" i="5" l="1"/>
  <c r="B34" i="5"/>
  <c r="D23" i="5"/>
  <c r="C23" i="5"/>
  <c r="B53" i="5"/>
  <c r="C34" i="5" l="1"/>
  <c r="D36" i="5"/>
  <c r="D34" i="5"/>
  <c r="C36" i="5"/>
  <c r="D53" i="5"/>
  <c r="C53" i="5"/>
  <c r="A41" i="5"/>
  <c r="B22" i="17"/>
  <c r="C8" i="5" l="1"/>
  <c r="C11" i="5" s="1"/>
  <c r="C14" i="5" s="1"/>
  <c r="D8" i="5" l="1"/>
  <c r="D11" i="5" s="1"/>
  <c r="D14" i="5" s="1"/>
  <c r="D41" i="5"/>
  <c r="C41" i="5"/>
  <c r="B8" i="5"/>
  <c r="B41" i="5"/>
  <c r="C46" i="5" l="1"/>
  <c r="D46" i="5"/>
  <c r="B46" i="5"/>
  <c r="B48" i="5"/>
  <c r="C48" i="5"/>
  <c r="D48" i="5"/>
  <c r="B49" i="5"/>
  <c r="C49" i="5"/>
  <c r="D49" i="5"/>
  <c r="C47" i="5"/>
  <c r="D47" i="5"/>
  <c r="B47" i="5"/>
  <c r="C42" i="5" l="1"/>
  <c r="D42" i="5"/>
  <c r="B42" i="5"/>
  <c r="C39" i="5"/>
  <c r="D39" i="5"/>
  <c r="B39" i="5"/>
  <c r="C33" i="5"/>
  <c r="D33" i="5"/>
  <c r="B33" i="5"/>
  <c r="B11" i="5"/>
  <c r="B31" i="5" s="1"/>
  <c r="B54" i="5"/>
  <c r="B32" i="5" l="1"/>
  <c r="B14" i="5"/>
  <c r="B16" i="17" s="1"/>
  <c r="B35" i="17" s="1"/>
  <c r="A42" i="5"/>
  <c r="C43" i="5"/>
  <c r="D54" i="5"/>
  <c r="A43" i="5"/>
  <c r="C54" i="5"/>
  <c r="B37" i="17" l="1"/>
  <c r="B43" i="5"/>
  <c r="D43" i="5"/>
  <c r="D31" i="5"/>
  <c r="D32" i="5" l="1"/>
  <c r="C31" i="5"/>
  <c r="C32" i="5"/>
  <c r="B52" i="5"/>
  <c r="B35" i="5"/>
  <c r="B23" i="5"/>
  <c r="C35" i="5"/>
  <c r="C52" i="5"/>
  <c r="D52" i="5"/>
  <c r="D35" i="5"/>
</calcChain>
</file>

<file path=xl/sharedStrings.xml><?xml version="1.0" encoding="utf-8"?>
<sst xmlns="http://schemas.openxmlformats.org/spreadsheetml/2006/main" count="140" uniqueCount="103">
  <si>
    <t>Aktiver i alt</t>
  </si>
  <si>
    <t>Egenkapital</t>
  </si>
  <si>
    <t>Omsætningsaktiver</t>
  </si>
  <si>
    <t>Kortfristede gældsforpligtelser</t>
  </si>
  <si>
    <t>Rentabilitet:</t>
  </si>
  <si>
    <t xml:space="preserve"> </t>
  </si>
  <si>
    <t>Afkastningsgrad, %</t>
  </si>
  <si>
    <t>Overskudsgrad, %</t>
  </si>
  <si>
    <t>Aktivernes omsætningshastighed, gange</t>
  </si>
  <si>
    <t>Egenkapitalens forrentning, %</t>
  </si>
  <si>
    <t>Indekstal for indtjeningsevne:</t>
  </si>
  <si>
    <t>Soliditet og likviditet:</t>
  </si>
  <si>
    <t>Investering</t>
  </si>
  <si>
    <t>Levetid, år</t>
  </si>
  <si>
    <t>Kalkulationsrente p.a., %</t>
  </si>
  <si>
    <t>År</t>
  </si>
  <si>
    <t>kr.</t>
  </si>
  <si>
    <t xml:space="preserve">Nettoomsætning </t>
  </si>
  <si>
    <t>Finansielle omkostninger mv.</t>
  </si>
  <si>
    <t>Gearing, gange</t>
  </si>
  <si>
    <t>Gældsrente, %</t>
  </si>
  <si>
    <t>Soliditetsgrad, %</t>
  </si>
  <si>
    <t>Likviditetsgrad, %</t>
  </si>
  <si>
    <t>Investering / scrapværdi</t>
  </si>
  <si>
    <t xml:space="preserve">Netto-betalingsstrøm           </t>
  </si>
  <si>
    <t xml:space="preserve">Resultat af primær drift </t>
  </si>
  <si>
    <t>Finansielle indtægter mv.</t>
  </si>
  <si>
    <t>Scrapværdi, kr.</t>
  </si>
  <si>
    <t>Årlige kontante kapacitetsomkostninger, kr.</t>
  </si>
  <si>
    <t>Beløb i 1.000 kr.</t>
  </si>
  <si>
    <t>Anlægsaktiver</t>
  </si>
  <si>
    <t>Varebeholdninger</t>
  </si>
  <si>
    <t>Tilgodehavender fra salg</t>
  </si>
  <si>
    <t>Indekstal for kapitaltilpasningsevne:</t>
  </si>
  <si>
    <t>Finansiering</t>
  </si>
  <si>
    <t>Resultat før skat</t>
  </si>
  <si>
    <t>2018</t>
  </si>
  <si>
    <t>2017</t>
  </si>
  <si>
    <t>Uddrag af resultatopgørelse</t>
  </si>
  <si>
    <t>Andre eksterne omkostninger mv.</t>
  </si>
  <si>
    <t>Af- og nedskrivninger</t>
  </si>
  <si>
    <t>Beløb i kr. 1.000</t>
  </si>
  <si>
    <t>Andre reguleringer</t>
  </si>
  <si>
    <t>Ændringer i driftskapitalen:</t>
  </si>
  <si>
    <t xml:space="preserve">   Varebeholdninger</t>
  </si>
  <si>
    <t xml:space="preserve">   Tilgodehavender</t>
  </si>
  <si>
    <t xml:space="preserve">   Gæld til leverandører mv.</t>
  </si>
  <si>
    <t>Pengestrømme fra driftsaktivitet</t>
  </si>
  <si>
    <t>Køb af materielle anlægsaktiver</t>
  </si>
  <si>
    <t>Salg af materielle anlægsaktiver</t>
  </si>
  <si>
    <t>Pengestrømme fra investeringsaktivitet</t>
  </si>
  <si>
    <t>Betalt udbytte</t>
  </si>
  <si>
    <t>Pengestrømme fra finansieringsaktivitet</t>
  </si>
  <si>
    <t>Årets pengestrøm</t>
  </si>
  <si>
    <t>Likvide beholdninger primo</t>
  </si>
  <si>
    <t>Likvide beholdninger ultimo</t>
  </si>
  <si>
    <t>Årlig afsætning, kg.</t>
  </si>
  <si>
    <t>Gældsandel, %</t>
  </si>
  <si>
    <t>Nettoomsætning</t>
  </si>
  <si>
    <t>Bruttofortjeneste</t>
  </si>
  <si>
    <t xml:space="preserve">Forpligtelser </t>
  </si>
  <si>
    <t>Passiver i alt</t>
  </si>
  <si>
    <t>Udvalgte balanceposter:</t>
  </si>
  <si>
    <t>Uddrag af balance:</t>
  </si>
  <si>
    <t>2019</t>
  </si>
  <si>
    <t>Kilde: Bearbejdet uddrag af FF Skagen A/S' årsrapporter for 2019, 2018 og 2017.</t>
  </si>
  <si>
    <t>Skat af årets resultat</t>
  </si>
  <si>
    <t xml:space="preserve">   Andre driftsafledte gældsforpligtelser</t>
  </si>
  <si>
    <t>Salg af finansielle anlægsaktiver</t>
  </si>
  <si>
    <t>Køb af virksomhed</t>
  </si>
  <si>
    <t>Køb af egne kapitalandele</t>
  </si>
  <si>
    <t>Afdrag på gæld til realkreditinstitutter</t>
  </si>
  <si>
    <t>Optagelse af gæld til kreditinstitutter</t>
  </si>
  <si>
    <t>Afdrag af gæld til kreditinstitutter</t>
  </si>
  <si>
    <t>Afdrag på leasingforpligtelser</t>
  </si>
  <si>
    <t>Optagelse af langfristede gældsforpligtelser i øvrigt</t>
  </si>
  <si>
    <t>Afdrag på langfristede gældsforpligtelser i øvrigt</t>
  </si>
  <si>
    <t xml:space="preserve">Optagelse af kortfristede gældsforpligtelser </t>
  </si>
  <si>
    <t>Modtagne renteindtægter mv.</t>
  </si>
  <si>
    <t>Betalte renteomkostninger mv.</t>
  </si>
  <si>
    <t>Kilde: Bearbejdet uddrag af pengestrømsopgørelse for 2019 for FF Skagen A/S</t>
  </si>
  <si>
    <t>Aktivitetsoptimering</t>
  </si>
  <si>
    <t>Salgspris</t>
  </si>
  <si>
    <t>Afsætning</t>
  </si>
  <si>
    <t>DOMK</t>
  </si>
  <si>
    <t>Poser</t>
  </si>
  <si>
    <t>Oplæring og installation, kr.</t>
  </si>
  <si>
    <t>Resultat før finansielle omkostninger</t>
  </si>
  <si>
    <t>Finansielle omkostninger</t>
  </si>
  <si>
    <t>Langfristede gældsforpligtelser</t>
  </si>
  <si>
    <t>Gældsforpligtelser i alt</t>
  </si>
  <si>
    <t>Gældsrente,%</t>
  </si>
  <si>
    <t>Resultat af primær drift</t>
  </si>
  <si>
    <t xml:space="preserve">Regnskabs- og nøgletal for FF Skagen A/S </t>
  </si>
  <si>
    <t xml:space="preserve">Pengestrømsopgørelse for FF Skagen A/S </t>
  </si>
  <si>
    <t>Omkostninger til råvarer og hjælpematerialer mv.</t>
  </si>
  <si>
    <t>Personaleomkostninger mv.</t>
  </si>
  <si>
    <t>Anskaffelsessum for 3 robotter, kr.</t>
  </si>
  <si>
    <t>Besparelse i råvareforbrug pr. kg, kr.</t>
  </si>
  <si>
    <t>Besparelse i lønomkostninger pr. kg, kr.</t>
  </si>
  <si>
    <t>Årlig indtjening</t>
  </si>
  <si>
    <t>Uddrag af balance pr. 31.12 (1.000 kr.)</t>
  </si>
  <si>
    <t>Uddrag af resultatopgørelse (1.000 kr.)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</si>
</sst>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_);_(* \(#,##0\);_(* &quot;-&quot;??_);_(@_)"/>
    <numFmt numFmtId="166" formatCode="#,##0.0"/>
    <numFmt numFmtId="167" formatCode="_ * #,##0_ ;_ * \-#,##0_ ;_ * &quot;-&quot;??_ ;_ @_ "/>
    <numFmt numFmtId="168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2" fillId="0" borderId="0"/>
    <xf numFmtId="168" fontId="2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165" fontId="6" fillId="0" borderId="0" xfId="1" applyNumberFormat="1" applyFont="1"/>
    <xf numFmtId="49" fontId="3" fillId="0" borderId="1" xfId="1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5" fontId="2" fillId="0" borderId="3" xfId="1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165" fontId="2" fillId="0" borderId="0" xfId="1" applyNumberFormat="1" applyFont="1"/>
    <xf numFmtId="0" fontId="2" fillId="0" borderId="1" xfId="0" applyFont="1" applyBorder="1" applyAlignment="1">
      <alignment vertical="top" wrapText="1"/>
    </xf>
    <xf numFmtId="0" fontId="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NumberFormat="1" applyFont="1"/>
    <xf numFmtId="0" fontId="12" fillId="0" borderId="0" xfId="0" applyNumberFormat="1" applyFont="1"/>
    <xf numFmtId="165" fontId="8" fillId="0" borderId="1" xfId="1" applyNumberFormat="1" applyFont="1" applyBorder="1"/>
    <xf numFmtId="167" fontId="8" fillId="0" borderId="1" xfId="1" applyNumberFormat="1" applyFont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/>
    <xf numFmtId="0" fontId="12" fillId="0" borderId="0" xfId="0" applyNumberFormat="1" applyFont="1" applyFill="1" applyBorder="1"/>
    <xf numFmtId="0" fontId="12" fillId="0" borderId="0" xfId="1" applyNumberFormat="1" applyFont="1" applyFill="1" applyBorder="1"/>
    <xf numFmtId="0" fontId="12" fillId="0" borderId="0" xfId="0" applyNumberFormat="1" applyFont="1" applyBorder="1"/>
    <xf numFmtId="0" fontId="12" fillId="0" borderId="1" xfId="0" applyNumberFormat="1" applyFont="1" applyBorder="1" applyAlignment="1">
      <alignment horizontal="center"/>
    </xf>
    <xf numFmtId="3" fontId="8" fillId="0" borderId="1" xfId="1" applyNumberFormat="1" applyFont="1" applyBorder="1" applyAlignment="1">
      <alignment horizontal="right" indent="1"/>
    </xf>
    <xf numFmtId="165" fontId="12" fillId="0" borderId="1" xfId="0" applyNumberFormat="1" applyFont="1" applyBorder="1" applyAlignment="1">
      <alignment horizontal="right" indent="1"/>
    </xf>
    <xf numFmtId="0" fontId="13" fillId="0" borderId="0" xfId="0" applyFont="1"/>
    <xf numFmtId="0" fontId="14" fillId="0" borderId="0" xfId="0" applyFont="1"/>
    <xf numFmtId="0" fontId="9" fillId="0" borderId="0" xfId="0" applyFont="1"/>
    <xf numFmtId="0" fontId="10" fillId="0" borderId="0" xfId="2"/>
    <xf numFmtId="0" fontId="16" fillId="0" borderId="0" xfId="2" applyFont="1"/>
    <xf numFmtId="0" fontId="16" fillId="0" borderId="1" xfId="2" applyFont="1" applyBorder="1"/>
    <xf numFmtId="0" fontId="17" fillId="0" borderId="1" xfId="2" applyFont="1" applyBorder="1" applyAlignment="1">
      <alignment horizontal="center"/>
    </xf>
    <xf numFmtId="0" fontId="17" fillId="0" borderId="1" xfId="2" applyFont="1" applyBorder="1" applyAlignment="1">
      <alignment horizontal="right"/>
    </xf>
    <xf numFmtId="0" fontId="17" fillId="0" borderId="1" xfId="2" applyFont="1" applyBorder="1"/>
    <xf numFmtId="3" fontId="17" fillId="0" borderId="1" xfId="2" applyNumberFormat="1" applyFont="1" applyBorder="1" applyAlignment="1">
      <alignment horizontal="right" indent="2"/>
    </xf>
    <xf numFmtId="3" fontId="16" fillId="0" borderId="1" xfId="2" applyNumberFormat="1" applyFont="1" applyBorder="1" applyAlignment="1">
      <alignment horizontal="right" indent="2"/>
    </xf>
    <xf numFmtId="3" fontId="10" fillId="0" borderId="0" xfId="2" applyNumberFormat="1"/>
    <xf numFmtId="0" fontId="16" fillId="0" borderId="1" xfId="2" applyFont="1" applyBorder="1" applyAlignment="1">
      <alignment horizontal="right" indent="2"/>
    </xf>
    <xf numFmtId="0" fontId="8" fillId="0" borderId="0" xfId="2" applyFont="1"/>
    <xf numFmtId="0" fontId="7" fillId="0" borderId="0" xfId="2" applyFont="1" applyAlignment="1">
      <alignment horizontal="center"/>
    </xf>
    <xf numFmtId="3" fontId="8" fillId="0" borderId="1" xfId="2" applyNumberFormat="1" applyFont="1" applyBorder="1" applyAlignment="1">
      <alignment horizontal="right" indent="1"/>
    </xf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3" fontId="2" fillId="0" borderId="3" xfId="1" applyNumberFormat="1" applyFont="1" applyBorder="1" applyAlignment="1">
      <alignment horizontal="right" vertical="center" wrapText="1" indent="1"/>
    </xf>
    <xf numFmtId="3" fontId="4" fillId="0" borderId="3" xfId="1" applyNumberFormat="1" applyFont="1" applyBorder="1" applyAlignment="1">
      <alignment horizontal="right" vertical="center" wrapText="1" indent="1"/>
    </xf>
    <xf numFmtId="3" fontId="4" fillId="0" borderId="1" xfId="1" applyNumberFormat="1" applyFont="1" applyBorder="1" applyAlignment="1">
      <alignment horizontal="right" vertical="center" wrapText="1" indent="1"/>
    </xf>
    <xf numFmtId="0" fontId="0" fillId="0" borderId="1" xfId="0" applyBorder="1" applyAlignment="1">
      <alignment horizontal="right" vertical="center" indent="1"/>
    </xf>
    <xf numFmtId="3" fontId="2" fillId="0" borderId="1" xfId="1" applyNumberFormat="1" applyFont="1" applyBorder="1" applyAlignment="1">
      <alignment horizontal="right" vertical="center" wrapText="1" indent="1"/>
    </xf>
    <xf numFmtId="0" fontId="4" fillId="0" borderId="4" xfId="0" applyFont="1" applyBorder="1" applyAlignment="1">
      <alignment horizontal="right" vertical="center" wrapText="1" indent="1"/>
    </xf>
    <xf numFmtId="165" fontId="4" fillId="0" borderId="4" xfId="1" applyNumberFormat="1" applyFont="1" applyBorder="1" applyAlignment="1">
      <alignment horizontal="right" vertical="center" wrapText="1" indent="1"/>
    </xf>
    <xf numFmtId="166" fontId="2" fillId="0" borderId="3" xfId="1" applyNumberFormat="1" applyFont="1" applyBorder="1" applyAlignment="1">
      <alignment horizontal="right" vertical="center" wrapText="1" indent="1"/>
    </xf>
    <xf numFmtId="4" fontId="2" fillId="0" borderId="3" xfId="1" applyNumberFormat="1" applyFont="1" applyBorder="1" applyAlignment="1">
      <alignment horizontal="right" vertical="center" wrapText="1" indent="1"/>
    </xf>
    <xf numFmtId="0" fontId="7" fillId="0" borderId="1" xfId="2" applyFont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wrapText="1"/>
    </xf>
    <xf numFmtId="168" fontId="8" fillId="0" borderId="1" xfId="1" applyNumberFormat="1" applyFont="1" applyBorder="1"/>
    <xf numFmtId="2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9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right" indent="3"/>
    </xf>
    <xf numFmtId="3" fontId="12" fillId="3" borderId="10" xfId="0" applyNumberFormat="1" applyFont="1" applyFill="1" applyBorder="1" applyAlignment="1">
      <alignment horizontal="left" indent="1"/>
    </xf>
    <xf numFmtId="3" fontId="12" fillId="3" borderId="10" xfId="0" applyNumberFormat="1" applyFont="1" applyFill="1" applyBorder="1" applyAlignment="1">
      <alignment horizontal="right" indent="3"/>
    </xf>
    <xf numFmtId="3" fontId="12" fillId="3" borderId="2" xfId="0" applyNumberFormat="1" applyFont="1" applyFill="1" applyBorder="1" applyAlignment="1">
      <alignment horizontal="right" indent="3"/>
    </xf>
    <xf numFmtId="0" fontId="20" fillId="3" borderId="1" xfId="0" applyFont="1" applyFill="1" applyBorder="1" applyAlignment="1">
      <alignment horizontal="center"/>
    </xf>
    <xf numFmtId="166" fontId="12" fillId="3" borderId="1" xfId="0" applyNumberFormat="1" applyFont="1" applyFill="1" applyBorder="1" applyAlignment="1">
      <alignment horizontal="right" indent="3"/>
    </xf>
    <xf numFmtId="3" fontId="12" fillId="3" borderId="1" xfId="0" applyNumberFormat="1" applyFont="1" applyFill="1" applyBorder="1" applyAlignment="1">
      <alignment horizontal="left"/>
    </xf>
    <xf numFmtId="3" fontId="12" fillId="3" borderId="10" xfId="0" applyNumberFormat="1" applyFont="1" applyFill="1" applyBorder="1" applyAlignment="1">
      <alignment horizontal="left"/>
    </xf>
    <xf numFmtId="3" fontId="12" fillId="3" borderId="2" xfId="0" applyNumberFormat="1" applyFont="1" applyFill="1" applyBorder="1" applyAlignment="1">
      <alignment horizontal="left"/>
    </xf>
    <xf numFmtId="166" fontId="8" fillId="0" borderId="1" xfId="2" applyNumberFormat="1" applyFont="1" applyBorder="1" applyAlignment="1">
      <alignment horizontal="right" indent="1"/>
    </xf>
    <xf numFmtId="166" fontId="8" fillId="0" borderId="1" xfId="1" applyNumberFormat="1" applyFont="1" applyBorder="1" applyAlignment="1">
      <alignment horizontal="right" indent="1"/>
    </xf>
    <xf numFmtId="166" fontId="8" fillId="0" borderId="1" xfId="2" applyNumberFormat="1" applyFont="1" applyBorder="1" applyAlignment="1">
      <alignment horizontal="right" indent="2"/>
    </xf>
    <xf numFmtId="166" fontId="8" fillId="0" borderId="1" xfId="1" applyNumberFormat="1" applyFont="1" applyBorder="1" applyAlignment="1">
      <alignment horizontal="right" indent="2"/>
    </xf>
    <xf numFmtId="0" fontId="7" fillId="0" borderId="0" xfId="2" applyNumberFormat="1" applyFont="1" applyAlignment="1">
      <alignment horizontal="center"/>
    </xf>
    <xf numFmtId="0" fontId="8" fillId="0" borderId="0" xfId="2" applyNumberFormat="1" applyFont="1"/>
    <xf numFmtId="166" fontId="7" fillId="0" borderId="0" xfId="2" applyNumberFormat="1" applyFont="1" applyBorder="1" applyAlignment="1">
      <alignment horizontal="center"/>
    </xf>
    <xf numFmtId="166" fontId="8" fillId="0" borderId="0" xfId="2" applyNumberFormat="1" applyFont="1" applyBorder="1" applyAlignment="1">
      <alignment horizontal="right" indent="1"/>
    </xf>
    <xf numFmtId="166" fontId="8" fillId="0" borderId="0" xfId="1" applyNumberFormat="1" applyFont="1" applyBorder="1" applyAlignment="1">
      <alignment horizontal="right" indent="1"/>
    </xf>
    <xf numFmtId="3" fontId="12" fillId="0" borderId="0" xfId="0" applyNumberFormat="1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left"/>
    </xf>
    <xf numFmtId="0" fontId="5" fillId="2" borderId="5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15" fillId="0" borderId="6" xfId="0" applyNumberFormat="1" applyFont="1" applyBorder="1" applyAlignment="1"/>
    <xf numFmtId="0" fontId="15" fillId="0" borderId="7" xfId="0" applyNumberFormat="1" applyFont="1" applyBorder="1" applyAlignment="1"/>
    <xf numFmtId="0" fontId="8" fillId="0" borderId="8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5">
    <cellStyle name="Comma" xfId="1" builtinId="3"/>
    <cellStyle name="K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"/>
  <sheetViews>
    <sheetView tabSelected="1" zoomScaleNormal="100" workbookViewId="0">
      <selection sqref="A1:D1"/>
    </sheetView>
  </sheetViews>
  <sheetFormatPr defaultRowHeight="14.5" x14ac:dyDescent="0.35"/>
  <cols>
    <col min="1" max="1" width="46.453125" customWidth="1"/>
    <col min="2" max="4" width="12.6328125" customWidth="1"/>
    <col min="5" max="12" width="8.81640625" style="13" customWidth="1"/>
  </cols>
  <sheetData>
    <row r="1" spans="1:12" ht="20.5" thickBot="1" x14ac:dyDescent="0.45">
      <c r="A1" s="82" t="s">
        <v>93</v>
      </c>
      <c r="B1" s="83"/>
      <c r="C1" s="83"/>
      <c r="D1" s="84"/>
    </row>
    <row r="2" spans="1:12" x14ac:dyDescent="0.35">
      <c r="D2" s="2"/>
    </row>
    <row r="3" spans="1:12" ht="15.5" x14ac:dyDescent="0.35">
      <c r="A3" s="10" t="s">
        <v>29</v>
      </c>
      <c r="B3" s="3" t="s">
        <v>64</v>
      </c>
      <c r="C3" s="3" t="s">
        <v>36</v>
      </c>
      <c r="D3" s="3" t="s">
        <v>37</v>
      </c>
    </row>
    <row r="4" spans="1:12" x14ac:dyDescent="0.35">
      <c r="A4" s="4" t="s">
        <v>38</v>
      </c>
      <c r="B4" s="5"/>
      <c r="C4" s="5"/>
      <c r="D4" s="6"/>
    </row>
    <row r="5" spans="1:12" x14ac:dyDescent="0.35">
      <c r="A5" s="4" t="s">
        <v>17</v>
      </c>
      <c r="B5" s="46">
        <v>2837078</v>
      </c>
      <c r="C5" s="46">
        <v>2926688</v>
      </c>
      <c r="D5" s="46">
        <v>2301444</v>
      </c>
      <c r="E5" s="27"/>
    </row>
    <row r="6" spans="1:12" x14ac:dyDescent="0.35">
      <c r="A6" s="7" t="s">
        <v>95</v>
      </c>
      <c r="B6" s="45">
        <v>-2240713</v>
      </c>
      <c r="C6" s="45">
        <v>-2315943</v>
      </c>
      <c r="D6" s="45">
        <v>-1749139</v>
      </c>
      <c r="E6" s="27"/>
    </row>
    <row r="7" spans="1:12" ht="12.75" customHeight="1" x14ac:dyDescent="0.35">
      <c r="A7" s="7" t="s">
        <v>39</v>
      </c>
      <c r="B7" s="45">
        <f>-247047+18625</f>
        <v>-228422</v>
      </c>
      <c r="C7" s="45">
        <f>-262038+15841</f>
        <v>-246197</v>
      </c>
      <c r="D7" s="45">
        <f>-212385+28761</f>
        <v>-183624</v>
      </c>
      <c r="E7" s="27" t="s">
        <v>5</v>
      </c>
    </row>
    <row r="8" spans="1:12" ht="12.75" customHeight="1" x14ac:dyDescent="0.35">
      <c r="A8" s="4" t="s">
        <v>59</v>
      </c>
      <c r="B8" s="46">
        <f>SUM(B5:B7)</f>
        <v>367943</v>
      </c>
      <c r="C8" s="46">
        <f>SUM(C5:C7)</f>
        <v>364548</v>
      </c>
      <c r="D8" s="46">
        <f>SUM(D5:D7)</f>
        <v>368681</v>
      </c>
      <c r="E8" s="27"/>
    </row>
    <row r="9" spans="1:12" x14ac:dyDescent="0.35">
      <c r="A9" s="7" t="s">
        <v>96</v>
      </c>
      <c r="B9" s="45">
        <v>-219084</v>
      </c>
      <c r="C9" s="45">
        <v>-234556</v>
      </c>
      <c r="D9" s="45">
        <v>-199107</v>
      </c>
      <c r="E9" s="27" t="s">
        <v>5</v>
      </c>
    </row>
    <row r="10" spans="1:12" s="11" customFormat="1" x14ac:dyDescent="0.35">
      <c r="A10" s="7" t="s">
        <v>40</v>
      </c>
      <c r="B10" s="45">
        <v>-121394</v>
      </c>
      <c r="C10" s="45">
        <v>-111263</v>
      </c>
      <c r="D10" s="45">
        <v>-69255</v>
      </c>
      <c r="E10" s="13"/>
      <c r="F10" s="13"/>
      <c r="G10" s="13"/>
      <c r="H10" s="13"/>
      <c r="I10" s="13"/>
      <c r="J10" s="13"/>
      <c r="K10" s="13"/>
      <c r="L10" s="13"/>
    </row>
    <row r="11" spans="1:12" s="12" customFormat="1" x14ac:dyDescent="0.35">
      <c r="A11" s="4" t="s">
        <v>25</v>
      </c>
      <c r="B11" s="46">
        <f>SUM(B8:B10)</f>
        <v>27465</v>
      </c>
      <c r="C11" s="46">
        <f>SUM(C8:C10)</f>
        <v>18729</v>
      </c>
      <c r="D11" s="46">
        <f>SUM(D8:D10)</f>
        <v>100319</v>
      </c>
      <c r="E11" s="26"/>
      <c r="F11" s="26"/>
      <c r="G11" s="26"/>
      <c r="H11" s="26"/>
      <c r="I11" s="26"/>
      <c r="J11" s="26"/>
      <c r="K11" s="26"/>
      <c r="L11" s="26"/>
    </row>
    <row r="12" spans="1:12" x14ac:dyDescent="0.35">
      <c r="A12" s="7" t="s">
        <v>26</v>
      </c>
      <c r="B12" s="45">
        <f>1512+25789</f>
        <v>27301</v>
      </c>
      <c r="C12" s="45">
        <f>-2352+33423</f>
        <v>31071</v>
      </c>
      <c r="D12" s="45">
        <f>1872+11138</f>
        <v>13010</v>
      </c>
    </row>
    <row r="13" spans="1:12" x14ac:dyDescent="0.35">
      <c r="A13" s="7" t="s">
        <v>18</v>
      </c>
      <c r="B13" s="45">
        <v>-39496</v>
      </c>
      <c r="C13" s="45">
        <v>-32358</v>
      </c>
      <c r="D13" s="45">
        <v>-23955</v>
      </c>
    </row>
    <row r="14" spans="1:12" x14ac:dyDescent="0.35">
      <c r="A14" s="4" t="s">
        <v>35</v>
      </c>
      <c r="B14" s="46">
        <f>SUM(B11:B13)</f>
        <v>15270</v>
      </c>
      <c r="C14" s="46">
        <f>SUM(C11:C13)</f>
        <v>17442</v>
      </c>
      <c r="D14" s="46">
        <f>SUM(D11:D13)</f>
        <v>89374</v>
      </c>
    </row>
    <row r="15" spans="1:12" x14ac:dyDescent="0.35">
      <c r="A15" s="7"/>
      <c r="B15" s="45"/>
      <c r="C15" s="45"/>
      <c r="D15" s="45"/>
    </row>
    <row r="16" spans="1:12" x14ac:dyDescent="0.35">
      <c r="A16" s="4" t="s">
        <v>63</v>
      </c>
      <c r="B16" s="45"/>
      <c r="C16" s="45"/>
      <c r="D16" s="45"/>
    </row>
    <row r="17" spans="1:4" x14ac:dyDescent="0.35">
      <c r="A17" s="7" t="s">
        <v>30</v>
      </c>
      <c r="B17" s="45">
        <v>910443</v>
      </c>
      <c r="C17" s="45">
        <v>895200</v>
      </c>
      <c r="D17" s="45">
        <v>844923</v>
      </c>
    </row>
    <row r="18" spans="1:4" x14ac:dyDescent="0.35">
      <c r="A18" s="7" t="s">
        <v>2</v>
      </c>
      <c r="B18" s="45">
        <v>1491112</v>
      </c>
      <c r="C18" s="45">
        <v>1161870</v>
      </c>
      <c r="D18" s="45">
        <v>892630</v>
      </c>
    </row>
    <row r="19" spans="1:4" x14ac:dyDescent="0.35">
      <c r="A19" s="4" t="s">
        <v>0</v>
      </c>
      <c r="B19" s="46">
        <f>SUM(B17:B18)</f>
        <v>2401555</v>
      </c>
      <c r="C19" s="46">
        <f t="shared" ref="C19:D19" si="0">SUM(C17:C18)</f>
        <v>2057070</v>
      </c>
      <c r="D19" s="46">
        <f t="shared" si="0"/>
        <v>1737553</v>
      </c>
    </row>
    <row r="20" spans="1:4" x14ac:dyDescent="0.35">
      <c r="A20" s="7"/>
      <c r="B20" s="45"/>
      <c r="C20" s="45"/>
      <c r="D20" s="45"/>
    </row>
    <row r="21" spans="1:4" x14ac:dyDescent="0.35">
      <c r="A21" s="7" t="s">
        <v>1</v>
      </c>
      <c r="B21" s="45">
        <v>540095</v>
      </c>
      <c r="C21" s="45">
        <v>577785</v>
      </c>
      <c r="D21" s="45">
        <v>329203</v>
      </c>
    </row>
    <row r="22" spans="1:4" x14ac:dyDescent="0.35">
      <c r="A22" s="8" t="s">
        <v>60</v>
      </c>
      <c r="B22" s="45">
        <f>1832455+29005</f>
        <v>1861460</v>
      </c>
      <c r="C22" s="45">
        <f>24889+1454396</f>
        <v>1479285</v>
      </c>
      <c r="D22" s="45">
        <f>17654+1390696</f>
        <v>1408350</v>
      </c>
    </row>
    <row r="23" spans="1:4" x14ac:dyDescent="0.35">
      <c r="A23" s="44" t="s">
        <v>61</v>
      </c>
      <c r="B23" s="47">
        <f>SUM(B21:B22)</f>
        <v>2401555</v>
      </c>
      <c r="C23" s="47">
        <f t="shared" ref="C23:D23" si="1">SUM(C21:C22)</f>
        <v>2057070</v>
      </c>
      <c r="D23" s="47">
        <f t="shared" si="1"/>
        <v>1737553</v>
      </c>
    </row>
    <row r="24" spans="1:4" x14ac:dyDescent="0.35">
      <c r="A24" s="42"/>
      <c r="B24" s="48"/>
      <c r="C24" s="48"/>
      <c r="D24" s="48"/>
    </row>
    <row r="25" spans="1:4" x14ac:dyDescent="0.35">
      <c r="A25" s="43" t="s">
        <v>62</v>
      </c>
      <c r="B25" s="49"/>
      <c r="C25" s="49"/>
      <c r="D25" s="49"/>
    </row>
    <row r="26" spans="1:4" x14ac:dyDescent="0.35">
      <c r="A26" s="7" t="s">
        <v>31</v>
      </c>
      <c r="B26" s="45">
        <v>763111</v>
      </c>
      <c r="C26" s="45">
        <v>492768</v>
      </c>
      <c r="D26" s="45">
        <v>371732</v>
      </c>
    </row>
    <row r="27" spans="1:4" x14ac:dyDescent="0.35">
      <c r="A27" s="7" t="s">
        <v>32</v>
      </c>
      <c r="B27" s="45">
        <v>465471</v>
      </c>
      <c r="C27" s="45">
        <v>356164</v>
      </c>
      <c r="D27" s="45">
        <v>290129</v>
      </c>
    </row>
    <row r="28" spans="1:4" x14ac:dyDescent="0.35">
      <c r="A28" s="7" t="s">
        <v>3</v>
      </c>
      <c r="B28" s="45">
        <v>1319443</v>
      </c>
      <c r="C28" s="45">
        <v>950671</v>
      </c>
      <c r="D28" s="45">
        <v>913590</v>
      </c>
    </row>
    <row r="29" spans="1:4" x14ac:dyDescent="0.35">
      <c r="A29" s="7"/>
      <c r="B29" s="45"/>
      <c r="C29" s="45"/>
      <c r="D29" s="45"/>
    </row>
    <row r="30" spans="1:4" x14ac:dyDescent="0.35">
      <c r="A30" s="4" t="s">
        <v>4</v>
      </c>
      <c r="B30" s="50" t="s">
        <v>5</v>
      </c>
      <c r="C30" s="50" t="s">
        <v>5</v>
      </c>
      <c r="D30" s="51" t="s">
        <v>5</v>
      </c>
    </row>
    <row r="31" spans="1:4" x14ac:dyDescent="0.35">
      <c r="A31" s="7" t="s">
        <v>6</v>
      </c>
      <c r="B31" s="52">
        <f>+(B11+B12)/B19*100</f>
        <v>2.2804391321456308</v>
      </c>
      <c r="C31" s="52">
        <f>+(C11+C12)/C19*100</f>
        <v>2.4209190742172115</v>
      </c>
      <c r="D31" s="52">
        <f>+(D11+D12)/D19*100</f>
        <v>6.5223334194697946</v>
      </c>
    </row>
    <row r="32" spans="1:4" x14ac:dyDescent="0.35">
      <c r="A32" s="7" t="s">
        <v>7</v>
      </c>
      <c r="B32" s="52">
        <f>(B11+B12)/B5*100</f>
        <v>1.9303663840049514</v>
      </c>
      <c r="C32" s="52">
        <f>(C11+C12)/C5*100</f>
        <v>1.7015821296974603</v>
      </c>
      <c r="D32" s="52">
        <f>(D11+D12)/D5*100</f>
        <v>4.9242562495546274</v>
      </c>
    </row>
    <row r="33" spans="1:4" x14ac:dyDescent="0.35">
      <c r="A33" s="7" t="s">
        <v>8</v>
      </c>
      <c r="B33" s="53">
        <f>+B5/B19</f>
        <v>1.181350416709174</v>
      </c>
      <c r="C33" s="53">
        <f>+C5/C19</f>
        <v>1.4227459444744224</v>
      </c>
      <c r="D33" s="53">
        <f>+D5/D19</f>
        <v>1.3245316833500906</v>
      </c>
    </row>
    <row r="34" spans="1:4" x14ac:dyDescent="0.35">
      <c r="A34" s="7" t="s">
        <v>20</v>
      </c>
      <c r="B34" s="52">
        <f>-B13*100/B22</f>
        <v>2.1217753806152162</v>
      </c>
      <c r="C34" s="52">
        <f t="shared" ref="C34:D34" si="2">-C13*100/C22</f>
        <v>2.1874081059430739</v>
      </c>
      <c r="D34" s="52">
        <f t="shared" si="2"/>
        <v>1.7009266162530621</v>
      </c>
    </row>
    <row r="35" spans="1:4" x14ac:dyDescent="0.35">
      <c r="A35" s="7" t="s">
        <v>9</v>
      </c>
      <c r="B35" s="52">
        <f>+B14/B21*100</f>
        <v>2.8272803858580433</v>
      </c>
      <c r="C35" s="52">
        <f>+C14/C21*100</f>
        <v>3.0187699576832214</v>
      </c>
      <c r="D35" s="52">
        <f>+D14/D21*100</f>
        <v>27.148598281303631</v>
      </c>
    </row>
    <row r="36" spans="1:4" x14ac:dyDescent="0.35">
      <c r="A36" s="7" t="s">
        <v>19</v>
      </c>
      <c r="B36" s="53">
        <f>B22/B21</f>
        <v>3.446541812088614</v>
      </c>
      <c r="C36" s="53">
        <f t="shared" ref="C36:D36" si="3">C22/C21</f>
        <v>2.5602689581764841</v>
      </c>
      <c r="D36" s="53">
        <f t="shared" si="3"/>
        <v>4.2780594344522989</v>
      </c>
    </row>
    <row r="37" spans="1:4" x14ac:dyDescent="0.35">
      <c r="A37" s="7"/>
      <c r="B37" s="52"/>
      <c r="C37" s="52"/>
      <c r="D37" s="52"/>
    </row>
    <row r="38" spans="1:4" x14ac:dyDescent="0.35">
      <c r="A38" s="4" t="s">
        <v>10</v>
      </c>
      <c r="B38" s="52"/>
      <c r="C38" s="52"/>
      <c r="D38" s="52"/>
    </row>
    <row r="39" spans="1:4" x14ac:dyDescent="0.35">
      <c r="A39" s="7" t="s">
        <v>58</v>
      </c>
      <c r="B39" s="45">
        <f t="shared" ref="B39:D41" si="4">+B5/$D5*100</f>
        <v>123.27382286946803</v>
      </c>
      <c r="C39" s="45">
        <f t="shared" si="4"/>
        <v>127.16746529570131</v>
      </c>
      <c r="D39" s="45">
        <f t="shared" si="4"/>
        <v>100</v>
      </c>
    </row>
    <row r="40" spans="1:4" x14ac:dyDescent="0.35">
      <c r="A40" s="7" t="str">
        <f>A6</f>
        <v>Omkostninger til råvarer og hjælpematerialer mv.</v>
      </c>
      <c r="B40" s="45">
        <f t="shared" si="4"/>
        <v>128.10376991193954</v>
      </c>
      <c r="C40" s="45">
        <f t="shared" si="4"/>
        <v>132.40474313362174</v>
      </c>
      <c r="D40" s="45">
        <f t="shared" si="4"/>
        <v>100</v>
      </c>
    </row>
    <row r="41" spans="1:4" ht="12.75" customHeight="1" x14ac:dyDescent="0.35">
      <c r="A41" s="7" t="str">
        <f>A7</f>
        <v>Andre eksterne omkostninger mv.</v>
      </c>
      <c r="B41" s="45">
        <f t="shared" si="4"/>
        <v>124.3965930379471</v>
      </c>
      <c r="C41" s="45">
        <f t="shared" si="4"/>
        <v>134.07670021347974</v>
      </c>
      <c r="D41" s="45">
        <f t="shared" si="4"/>
        <v>100</v>
      </c>
    </row>
    <row r="42" spans="1:4" x14ac:dyDescent="0.35">
      <c r="A42" s="7" t="str">
        <f>A9</f>
        <v>Personaleomkostninger mv.</v>
      </c>
      <c r="B42" s="45">
        <f t="shared" ref="B42:D43" si="5">+B9/$D9*100</f>
        <v>110.03329867859995</v>
      </c>
      <c r="C42" s="45">
        <f t="shared" si="5"/>
        <v>117.80399483694697</v>
      </c>
      <c r="D42" s="45">
        <f t="shared" si="5"/>
        <v>100</v>
      </c>
    </row>
    <row r="43" spans="1:4" x14ac:dyDescent="0.35">
      <c r="A43" s="7" t="str">
        <f>A10</f>
        <v>Af- og nedskrivninger</v>
      </c>
      <c r="B43" s="45">
        <f t="shared" si="5"/>
        <v>175.2855389502563</v>
      </c>
      <c r="C43" s="45">
        <f t="shared" si="5"/>
        <v>160.65699227492601</v>
      </c>
      <c r="D43" s="45">
        <f t="shared" si="5"/>
        <v>100</v>
      </c>
    </row>
    <row r="44" spans="1:4" x14ac:dyDescent="0.35">
      <c r="A44" s="7"/>
      <c r="B44" s="45"/>
      <c r="C44" s="45"/>
      <c r="D44" s="45"/>
    </row>
    <row r="45" spans="1:4" x14ac:dyDescent="0.35">
      <c r="A45" s="4" t="s">
        <v>33</v>
      </c>
      <c r="B45" s="45"/>
      <c r="C45" s="45"/>
      <c r="D45" s="45"/>
    </row>
    <row r="46" spans="1:4" x14ac:dyDescent="0.35">
      <c r="A46" s="7" t="s">
        <v>58</v>
      </c>
      <c r="B46" s="45">
        <f>+B5/$D5*100</f>
        <v>123.27382286946803</v>
      </c>
      <c r="C46" s="45">
        <f>+C5/$D5*100</f>
        <v>127.16746529570131</v>
      </c>
      <c r="D46" s="45">
        <f>+D5/$D5*100</f>
        <v>100</v>
      </c>
    </row>
    <row r="47" spans="1:4" x14ac:dyDescent="0.35">
      <c r="A47" s="7" t="s">
        <v>30</v>
      </c>
      <c r="B47" s="45">
        <f>+B17*100/$D17</f>
        <v>107.75455278173277</v>
      </c>
      <c r="C47" s="45">
        <f>+C17*100/$D17</f>
        <v>105.95048306177013</v>
      </c>
      <c r="D47" s="45">
        <f>+D17*100/$D17</f>
        <v>100</v>
      </c>
    </row>
    <row r="48" spans="1:4" x14ac:dyDescent="0.35">
      <c r="A48" s="7" t="s">
        <v>31</v>
      </c>
      <c r="B48" s="45">
        <f t="shared" ref="B48:D49" si="6">+B26*100/$D26</f>
        <v>205.28525927280944</v>
      </c>
      <c r="C48" s="45">
        <f t="shared" si="6"/>
        <v>132.56001635586929</v>
      </c>
      <c r="D48" s="45">
        <f t="shared" si="6"/>
        <v>100</v>
      </c>
    </row>
    <row r="49" spans="1:4" x14ac:dyDescent="0.35">
      <c r="A49" s="7" t="s">
        <v>32</v>
      </c>
      <c r="B49" s="45">
        <f t="shared" si="6"/>
        <v>160.43587507625918</v>
      </c>
      <c r="C49" s="45">
        <f t="shared" si="6"/>
        <v>122.76056512792586</v>
      </c>
      <c r="D49" s="45">
        <f t="shared" si="6"/>
        <v>100</v>
      </c>
    </row>
    <row r="50" spans="1:4" x14ac:dyDescent="0.35">
      <c r="A50" s="7"/>
      <c r="B50" s="45"/>
      <c r="C50" s="45"/>
      <c r="D50" s="45"/>
    </row>
    <row r="51" spans="1:4" x14ac:dyDescent="0.35">
      <c r="A51" s="4" t="s">
        <v>11</v>
      </c>
      <c r="B51" s="45"/>
      <c r="C51" s="45"/>
      <c r="D51" s="45"/>
    </row>
    <row r="52" spans="1:4" x14ac:dyDescent="0.35">
      <c r="A52" s="7" t="s">
        <v>21</v>
      </c>
      <c r="B52" s="52">
        <f>B21*100/B19</f>
        <v>22.489387084618091</v>
      </c>
      <c r="C52" s="52">
        <f>C21*100/C19</f>
        <v>28.087765608365295</v>
      </c>
      <c r="D52" s="52">
        <f>D21*100/D19</f>
        <v>18.946357319747943</v>
      </c>
    </row>
    <row r="53" spans="1:4" x14ac:dyDescent="0.35">
      <c r="A53" s="7" t="s">
        <v>57</v>
      </c>
      <c r="B53" s="52">
        <f>B22*100/B19</f>
        <v>77.510612915381913</v>
      </c>
      <c r="C53" s="52">
        <f>C22*100/C19</f>
        <v>71.912234391634698</v>
      </c>
      <c r="D53" s="52">
        <f>D22*100/D19</f>
        <v>81.053642680252054</v>
      </c>
    </row>
    <row r="54" spans="1:4" x14ac:dyDescent="0.35">
      <c r="A54" s="7" t="s">
        <v>22</v>
      </c>
      <c r="B54" s="52">
        <f>B18*100/B28</f>
        <v>113.01071740120642</v>
      </c>
      <c r="C54" s="52">
        <f>C18*100/C28</f>
        <v>122.21578232637789</v>
      </c>
      <c r="D54" s="52">
        <f>D18*100/D28</f>
        <v>97.705754222353576</v>
      </c>
    </row>
    <row r="55" spans="1:4" x14ac:dyDescent="0.35">
      <c r="A55" s="1" t="s">
        <v>65</v>
      </c>
      <c r="B55" s="1"/>
      <c r="C55" s="1"/>
      <c r="D55" s="9"/>
    </row>
    <row r="56" spans="1:4" s="13" customFormat="1" ht="12.75" customHeight="1" x14ac:dyDescent="0.3">
      <c r="A56" s="28" t="s">
        <v>5</v>
      </c>
      <c r="B56" s="1"/>
      <c r="C56" s="1"/>
      <c r="D56" s="1"/>
    </row>
    <row r="57" spans="1:4" s="13" customFormat="1" ht="15" x14ac:dyDescent="0.3">
      <c r="A57" s="28" t="s">
        <v>5</v>
      </c>
      <c r="B57" s="1"/>
      <c r="C57" s="1"/>
      <c r="D57" s="1"/>
    </row>
    <row r="58" spans="1:4" s="13" customFormat="1" ht="14" x14ac:dyDescent="0.3"/>
    <row r="59" spans="1:4" s="13" customFormat="1" ht="14" x14ac:dyDescent="0.3"/>
    <row r="60" spans="1:4" s="13" customFormat="1" ht="14" x14ac:dyDescent="0.3"/>
    <row r="61" spans="1:4" s="13" customFormat="1" ht="14" x14ac:dyDescent="0.3"/>
    <row r="62" spans="1:4" s="13" customFormat="1" ht="14" x14ac:dyDescent="0.3"/>
    <row r="63" spans="1:4" s="13" customFormat="1" ht="14" x14ac:dyDescent="0.3"/>
    <row r="64" spans="1:4" s="13" customFormat="1" ht="14" x14ac:dyDescent="0.3"/>
    <row r="65" s="13" customFormat="1" ht="14" x14ac:dyDescent="0.3"/>
    <row r="66" s="13" customFormat="1" ht="14" x14ac:dyDescent="0.3"/>
    <row r="67" s="13" customFormat="1" ht="14" x14ac:dyDescent="0.3"/>
    <row r="68" s="13" customFormat="1" ht="14" x14ac:dyDescent="0.3"/>
    <row r="69" s="13" customFormat="1" ht="14" x14ac:dyDescent="0.3"/>
    <row r="70" s="13" customFormat="1" ht="14" x14ac:dyDescent="0.3"/>
    <row r="71" s="13" customFormat="1" ht="14" x14ac:dyDescent="0.3"/>
    <row r="72" s="13" customFormat="1" ht="14" x14ac:dyDescent="0.3"/>
    <row r="73" s="13" customFormat="1" ht="14" x14ac:dyDescent="0.3"/>
    <row r="74" s="13" customFormat="1" ht="14" x14ac:dyDescent="0.3"/>
    <row r="75" s="13" customFormat="1" ht="14" x14ac:dyDescent="0.3"/>
    <row r="76" s="13" customFormat="1" ht="14" x14ac:dyDescent="0.3"/>
    <row r="77" s="13" customFormat="1" ht="14" x14ac:dyDescent="0.3"/>
    <row r="78" s="13" customFormat="1" ht="14" x14ac:dyDescent="0.3"/>
    <row r="79" s="13" customFormat="1" ht="14" x14ac:dyDescent="0.3"/>
    <row r="80" s="13" customFormat="1" ht="14" x14ac:dyDescent="0.3"/>
    <row r="81" s="13" customFormat="1" ht="14" x14ac:dyDescent="0.3"/>
    <row r="82" s="13" customFormat="1" ht="14" x14ac:dyDescent="0.3"/>
    <row r="83" s="13" customFormat="1" ht="14" x14ac:dyDescent="0.3"/>
    <row r="84" s="13" customFormat="1" ht="14" x14ac:dyDescent="0.3"/>
    <row r="85" s="13" customFormat="1" ht="14" x14ac:dyDescent="0.3"/>
    <row r="86" s="13" customFormat="1" ht="14" x14ac:dyDescent="0.3"/>
    <row r="87" s="13" customFormat="1" ht="14" x14ac:dyDescent="0.3"/>
    <row r="88" s="13" customFormat="1" ht="14" x14ac:dyDescent="0.3"/>
    <row r="89" s="13" customFormat="1" ht="14" x14ac:dyDescent="0.3"/>
    <row r="90" s="13" customFormat="1" ht="14" x14ac:dyDescent="0.3"/>
    <row r="91" s="13" customFormat="1" ht="14" x14ac:dyDescent="0.3"/>
    <row r="92" s="13" customFormat="1" ht="14" x14ac:dyDescent="0.3"/>
    <row r="93" s="13" customFormat="1" ht="14" x14ac:dyDescent="0.3"/>
    <row r="94" s="13" customFormat="1" ht="14" x14ac:dyDescent="0.3"/>
    <row r="95" s="13" customFormat="1" ht="14" x14ac:dyDescent="0.3"/>
    <row r="96" s="13" customFormat="1" ht="14" x14ac:dyDescent="0.3"/>
    <row r="97" s="13" customFormat="1" ht="14" x14ac:dyDescent="0.3"/>
    <row r="98" s="13" customFormat="1" ht="14" x14ac:dyDescent="0.3"/>
    <row r="99" s="13" customFormat="1" ht="14" x14ac:dyDescent="0.3"/>
    <row r="100" s="13" customFormat="1" ht="14" x14ac:dyDescent="0.3"/>
    <row r="101" s="13" customFormat="1" ht="14" x14ac:dyDescent="0.3"/>
    <row r="102" s="13" customFormat="1" ht="14" x14ac:dyDescent="0.3"/>
    <row r="103" s="13" customFormat="1" ht="14" x14ac:dyDescent="0.3"/>
    <row r="104" s="13" customFormat="1" ht="14" x14ac:dyDescent="0.3"/>
    <row r="105" s="13" customFormat="1" ht="14" x14ac:dyDescent="0.3"/>
    <row r="106" s="13" customFormat="1" ht="14" x14ac:dyDescent="0.3"/>
    <row r="107" s="13" customFormat="1" ht="14" x14ac:dyDescent="0.3"/>
    <row r="108" s="13" customFormat="1" ht="14" x14ac:dyDescent="0.3"/>
    <row r="109" s="13" customFormat="1" ht="14" x14ac:dyDescent="0.3"/>
    <row r="110" s="13" customFormat="1" ht="14" x14ac:dyDescent="0.3"/>
    <row r="111" s="13" customFormat="1" ht="14" x14ac:dyDescent="0.3"/>
    <row r="112" s="13" customFormat="1" ht="14" x14ac:dyDescent="0.3"/>
    <row r="113" s="13" customFormat="1" ht="14" x14ac:dyDescent="0.3"/>
    <row r="114" s="13" customFormat="1" ht="14" x14ac:dyDescent="0.3"/>
    <row r="115" s="13" customFormat="1" ht="14" x14ac:dyDescent="0.3"/>
    <row r="116" s="13" customFormat="1" ht="14" x14ac:dyDescent="0.3"/>
    <row r="117" s="13" customFormat="1" ht="14" x14ac:dyDescent="0.3"/>
    <row r="118" s="13" customFormat="1" ht="14" x14ac:dyDescent="0.3"/>
    <row r="119" s="13" customFormat="1" ht="14" x14ac:dyDescent="0.3"/>
    <row r="120" s="13" customFormat="1" ht="14" x14ac:dyDescent="0.3"/>
    <row r="121" s="13" customFormat="1" ht="14" x14ac:dyDescent="0.3"/>
    <row r="122" s="13" customFormat="1" ht="14" x14ac:dyDescent="0.3"/>
    <row r="123" s="13" customFormat="1" ht="14" x14ac:dyDescent="0.3"/>
    <row r="124" s="13" customFormat="1" ht="14" x14ac:dyDescent="0.3"/>
    <row r="125" s="13" customFormat="1" ht="14" x14ac:dyDescent="0.3"/>
    <row r="126" s="13" customFormat="1" ht="14" x14ac:dyDescent="0.3"/>
    <row r="127" s="13" customFormat="1" ht="14" x14ac:dyDescent="0.3"/>
  </sheetData>
  <mergeCells count="1">
    <mergeCell ref="A1:D1"/>
  </mergeCells>
  <phoneticPr fontId="0" type="noConversion"/>
  <pageMargins left="0.70866141732283472" right="0.70866141732283472" top="0.55118110236220474" bottom="0.15748031496062992" header="0.31496062992125984" footer="0.31496062992125984"/>
  <pageSetup paperSize="9" scale="98" orientation="portrait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7A443-6A53-4226-BD4E-534225BE12BF}">
  <dimension ref="A1:C38"/>
  <sheetViews>
    <sheetView zoomScaleNormal="100" workbookViewId="0">
      <selection sqref="A1:B1"/>
    </sheetView>
  </sheetViews>
  <sheetFormatPr defaultColWidth="8.7265625" defaultRowHeight="15.5" x14ac:dyDescent="0.35"/>
  <cols>
    <col min="1" max="1" width="61.26953125" style="29" customWidth="1"/>
    <col min="2" max="2" width="15.54296875" style="29" customWidth="1"/>
    <col min="3" max="16384" width="8.7265625" style="29"/>
  </cols>
  <sheetData>
    <row r="1" spans="1:3" ht="20.5" thickBot="1" x14ac:dyDescent="0.45">
      <c r="A1" s="85" t="s">
        <v>94</v>
      </c>
      <c r="B1" s="86"/>
    </row>
    <row r="2" spans="1:3" x14ac:dyDescent="0.35">
      <c r="A2" s="30"/>
      <c r="B2" s="30"/>
    </row>
    <row r="3" spans="1:3" x14ac:dyDescent="0.35">
      <c r="A3" s="31" t="s">
        <v>41</v>
      </c>
      <c r="B3" s="32">
        <v>2019</v>
      </c>
    </row>
    <row r="4" spans="1:3" x14ac:dyDescent="0.35">
      <c r="A4" s="31"/>
      <c r="B4" s="33"/>
    </row>
    <row r="5" spans="1:3" x14ac:dyDescent="0.35">
      <c r="A5" s="34" t="s">
        <v>92</v>
      </c>
      <c r="B5" s="35">
        <v>27465</v>
      </c>
    </row>
    <row r="6" spans="1:3" x14ac:dyDescent="0.35">
      <c r="A6" s="31" t="s">
        <v>40</v>
      </c>
      <c r="B6" s="36">
        <v>121394</v>
      </c>
      <c r="C6" s="37"/>
    </row>
    <row r="7" spans="1:3" x14ac:dyDescent="0.35">
      <c r="A7" s="31" t="s">
        <v>42</v>
      </c>
      <c r="B7" s="36">
        <v>6347</v>
      </c>
      <c r="C7" s="37"/>
    </row>
    <row r="8" spans="1:3" x14ac:dyDescent="0.35">
      <c r="A8" s="31" t="s">
        <v>78</v>
      </c>
      <c r="B8" s="36">
        <v>25789</v>
      </c>
      <c r="C8" s="37"/>
    </row>
    <row r="9" spans="1:3" x14ac:dyDescent="0.35">
      <c r="A9" s="31" t="s">
        <v>79</v>
      </c>
      <c r="B9" s="36">
        <v>-39496</v>
      </c>
      <c r="C9" s="37"/>
    </row>
    <row r="10" spans="1:3" x14ac:dyDescent="0.35">
      <c r="A10" s="31" t="s">
        <v>66</v>
      </c>
      <c r="B10" s="36">
        <v>-6599</v>
      </c>
    </row>
    <row r="11" spans="1:3" x14ac:dyDescent="0.35">
      <c r="A11" s="31" t="s">
        <v>43</v>
      </c>
      <c r="B11" s="36"/>
    </row>
    <row r="12" spans="1:3" x14ac:dyDescent="0.35">
      <c r="A12" s="31" t="s">
        <v>44</v>
      </c>
      <c r="B12" s="36">
        <v>-270343</v>
      </c>
    </row>
    <row r="13" spans="1:3" x14ac:dyDescent="0.35">
      <c r="A13" s="31" t="s">
        <v>45</v>
      </c>
      <c r="B13" s="36">
        <v>-74512</v>
      </c>
    </row>
    <row r="14" spans="1:3" x14ac:dyDescent="0.35">
      <c r="A14" s="31" t="s">
        <v>46</v>
      </c>
      <c r="B14" s="36">
        <v>-2081</v>
      </c>
    </row>
    <row r="15" spans="1:3" x14ac:dyDescent="0.35">
      <c r="A15" s="31" t="s">
        <v>67</v>
      </c>
      <c r="B15" s="36">
        <v>-6475</v>
      </c>
    </row>
    <row r="16" spans="1:3" x14ac:dyDescent="0.35">
      <c r="A16" s="34" t="s">
        <v>47</v>
      </c>
      <c r="B16" s="35">
        <f>SUM(B5:B15)</f>
        <v>-218511</v>
      </c>
    </row>
    <row r="17" spans="1:3" x14ac:dyDescent="0.35">
      <c r="A17" s="31"/>
      <c r="B17" s="38"/>
    </row>
    <row r="18" spans="1:3" x14ac:dyDescent="0.35">
      <c r="A18" s="31" t="s">
        <v>48</v>
      </c>
      <c r="B18" s="36">
        <v>-69226</v>
      </c>
      <c r="C18" s="37"/>
    </row>
    <row r="19" spans="1:3" x14ac:dyDescent="0.35">
      <c r="A19" s="31" t="s">
        <v>49</v>
      </c>
      <c r="B19" s="36">
        <v>3918</v>
      </c>
    </row>
    <row r="20" spans="1:3" x14ac:dyDescent="0.35">
      <c r="A20" s="31" t="s">
        <v>68</v>
      </c>
      <c r="B20" s="36">
        <v>23342</v>
      </c>
    </row>
    <row r="21" spans="1:3" x14ac:dyDescent="0.35">
      <c r="A21" s="31" t="s">
        <v>69</v>
      </c>
      <c r="B21" s="36">
        <v>-40000</v>
      </c>
    </row>
    <row r="22" spans="1:3" x14ac:dyDescent="0.35">
      <c r="A22" s="34" t="s">
        <v>50</v>
      </c>
      <c r="B22" s="35">
        <f>SUM(B18:B21)</f>
        <v>-81966</v>
      </c>
    </row>
    <row r="23" spans="1:3" x14ac:dyDescent="0.35">
      <c r="A23" s="31"/>
      <c r="B23" s="38"/>
    </row>
    <row r="24" spans="1:3" x14ac:dyDescent="0.35">
      <c r="A24" s="31" t="s">
        <v>70</v>
      </c>
      <c r="B24" s="36">
        <v>-35000</v>
      </c>
    </row>
    <row r="25" spans="1:3" x14ac:dyDescent="0.35">
      <c r="A25" s="31" t="s">
        <v>51</v>
      </c>
      <c r="B25" s="36">
        <v>-6090</v>
      </c>
    </row>
    <row r="26" spans="1:3" x14ac:dyDescent="0.35">
      <c r="A26" s="31" t="s">
        <v>71</v>
      </c>
      <c r="B26" s="36">
        <v>-7243</v>
      </c>
    </row>
    <row r="27" spans="1:3" x14ac:dyDescent="0.35">
      <c r="A27" s="31" t="s">
        <v>72</v>
      </c>
      <c r="B27" s="36">
        <v>39990</v>
      </c>
    </row>
    <row r="28" spans="1:3" x14ac:dyDescent="0.35">
      <c r="A28" s="31" t="s">
        <v>73</v>
      </c>
      <c r="B28" s="36">
        <v>-116825</v>
      </c>
    </row>
    <row r="29" spans="1:3" x14ac:dyDescent="0.35">
      <c r="A29" s="31" t="s">
        <v>74</v>
      </c>
      <c r="B29" s="36">
        <v>-3967</v>
      </c>
    </row>
    <row r="30" spans="1:3" x14ac:dyDescent="0.35">
      <c r="A30" s="31" t="s">
        <v>75</v>
      </c>
      <c r="B30" s="36">
        <v>8482</v>
      </c>
    </row>
    <row r="31" spans="1:3" x14ac:dyDescent="0.35">
      <c r="A31" s="31" t="s">
        <v>76</v>
      </c>
      <c r="B31" s="36">
        <v>-4623</v>
      </c>
    </row>
    <row r="32" spans="1:3" x14ac:dyDescent="0.35">
      <c r="A32" s="31" t="s">
        <v>77</v>
      </c>
      <c r="B32" s="36">
        <f>975062-573666</f>
        <v>401396</v>
      </c>
    </row>
    <row r="33" spans="1:3" x14ac:dyDescent="0.35">
      <c r="A33" s="34" t="s">
        <v>52</v>
      </c>
      <c r="B33" s="35">
        <f>SUM(B24:B32)</f>
        <v>276120</v>
      </c>
    </row>
    <row r="34" spans="1:3" x14ac:dyDescent="0.35">
      <c r="A34" s="31"/>
      <c r="B34" s="38"/>
    </row>
    <row r="35" spans="1:3" x14ac:dyDescent="0.35">
      <c r="A35" s="34" t="s">
        <v>53</v>
      </c>
      <c r="B35" s="35">
        <f>B16+B22+B33</f>
        <v>-24357</v>
      </c>
      <c r="C35" s="37" t="s">
        <v>5</v>
      </c>
    </row>
    <row r="36" spans="1:3" x14ac:dyDescent="0.35">
      <c r="A36" s="31" t="s">
        <v>54</v>
      </c>
      <c r="B36" s="36">
        <v>28299</v>
      </c>
    </row>
    <row r="37" spans="1:3" x14ac:dyDescent="0.35">
      <c r="A37" s="34" t="s">
        <v>55</v>
      </c>
      <c r="B37" s="35">
        <f>SUM(B35:B36)</f>
        <v>3942</v>
      </c>
    </row>
    <row r="38" spans="1:3" x14ac:dyDescent="0.35">
      <c r="A38" s="30" t="s">
        <v>80</v>
      </c>
      <c r="B38" s="30"/>
    </row>
  </sheetData>
  <mergeCells count="1">
    <mergeCell ref="A1:B1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87522-816A-4327-B47B-C728DA3711D9}">
  <dimension ref="A1:J25"/>
  <sheetViews>
    <sheetView zoomScaleNormal="100" workbookViewId="0">
      <selection sqref="A1:G1"/>
    </sheetView>
  </sheetViews>
  <sheetFormatPr defaultColWidth="10" defaultRowHeight="14" x14ac:dyDescent="0.3"/>
  <cols>
    <col min="1" max="6" width="14" style="39" customWidth="1"/>
    <col min="7" max="16384" width="10" style="39"/>
  </cols>
  <sheetData>
    <row r="1" spans="1:10" ht="20.5" thickBot="1" x14ac:dyDescent="0.45">
      <c r="A1" s="87" t="s">
        <v>81</v>
      </c>
      <c r="B1" s="88"/>
      <c r="C1" s="88"/>
      <c r="D1" s="88"/>
      <c r="E1" s="88"/>
      <c r="F1" s="88"/>
      <c r="G1" s="89"/>
    </row>
    <row r="2" spans="1:10" ht="15.75" customHeight="1" x14ac:dyDescent="0.3"/>
    <row r="3" spans="1:10" s="40" customFormat="1" x14ac:dyDescent="0.3">
      <c r="A3" s="54" t="s">
        <v>82</v>
      </c>
      <c r="B3" s="54" t="s">
        <v>83</v>
      </c>
      <c r="C3" s="54" t="s">
        <v>84</v>
      </c>
      <c r="D3" s="78"/>
      <c r="E3" s="78"/>
      <c r="F3" s="78"/>
      <c r="G3" s="76"/>
      <c r="H3" s="76"/>
      <c r="I3" s="76"/>
      <c r="J3" s="76"/>
    </row>
    <row r="4" spans="1:10" s="40" customFormat="1" x14ac:dyDescent="0.3">
      <c r="A4" s="54" t="s">
        <v>16</v>
      </c>
      <c r="B4" s="54" t="s">
        <v>85</v>
      </c>
      <c r="C4" s="54" t="s">
        <v>16</v>
      </c>
      <c r="D4" s="78"/>
      <c r="E4" s="78"/>
      <c r="F4" s="78"/>
      <c r="G4" s="76"/>
      <c r="H4" s="76"/>
      <c r="I4" s="76"/>
      <c r="J4" s="76"/>
    </row>
    <row r="5" spans="1:10" s="40" customFormat="1" x14ac:dyDescent="0.3">
      <c r="A5" s="74">
        <v>530</v>
      </c>
      <c r="B5" s="41">
        <v>0</v>
      </c>
      <c r="C5" s="72"/>
      <c r="D5" s="79"/>
      <c r="E5" s="79"/>
      <c r="F5" s="79"/>
      <c r="G5" s="76"/>
      <c r="H5" s="76"/>
      <c r="I5" s="76"/>
      <c r="J5" s="76"/>
    </row>
    <row r="6" spans="1:10" s="40" customFormat="1" x14ac:dyDescent="0.3">
      <c r="A6" s="54"/>
      <c r="B6" s="54"/>
      <c r="C6" s="72">
        <v>190</v>
      </c>
      <c r="D6" s="79"/>
      <c r="E6" s="79"/>
      <c r="F6" s="79"/>
      <c r="G6" s="76"/>
      <c r="H6" s="76"/>
      <c r="I6" s="76"/>
      <c r="J6" s="76"/>
    </row>
    <row r="7" spans="1:10" x14ac:dyDescent="0.3">
      <c r="A7" s="74">
        <v>510</v>
      </c>
      <c r="B7" s="41">
        <v>30000</v>
      </c>
      <c r="C7" s="41" t="s">
        <v>5</v>
      </c>
      <c r="D7" s="79"/>
      <c r="E7" s="79"/>
      <c r="F7" s="79"/>
      <c r="G7" s="77"/>
      <c r="H7" s="77"/>
      <c r="I7" s="77"/>
      <c r="J7" s="77"/>
    </row>
    <row r="8" spans="1:10" x14ac:dyDescent="0.3">
      <c r="A8" s="74"/>
      <c r="B8" s="41"/>
      <c r="C8" s="72">
        <v>180</v>
      </c>
      <c r="D8" s="79"/>
      <c r="E8" s="79"/>
      <c r="F8" s="79"/>
      <c r="G8" s="77"/>
      <c r="H8" s="77"/>
      <c r="I8" s="77"/>
      <c r="J8" s="77"/>
    </row>
    <row r="9" spans="1:10" x14ac:dyDescent="0.3">
      <c r="A9" s="75">
        <v>490</v>
      </c>
      <c r="B9" s="24">
        <v>35000</v>
      </c>
      <c r="C9" s="73" t="s">
        <v>5</v>
      </c>
      <c r="D9" s="79"/>
      <c r="E9" s="80"/>
      <c r="F9" s="80"/>
      <c r="G9" s="77"/>
      <c r="H9" s="77"/>
      <c r="I9" s="77"/>
      <c r="J9" s="77"/>
    </row>
    <row r="10" spans="1:10" x14ac:dyDescent="0.3">
      <c r="A10" s="75"/>
      <c r="B10" s="24"/>
      <c r="C10" s="73">
        <v>165</v>
      </c>
      <c r="D10" s="79"/>
      <c r="E10" s="79"/>
      <c r="F10" s="79"/>
      <c r="G10" s="77"/>
      <c r="H10" s="77"/>
      <c r="I10" s="77"/>
      <c r="J10" s="77"/>
    </row>
    <row r="11" spans="1:10" x14ac:dyDescent="0.3">
      <c r="A11" s="75">
        <v>470</v>
      </c>
      <c r="B11" s="24">
        <v>42000</v>
      </c>
      <c r="C11" s="73" t="s">
        <v>5</v>
      </c>
      <c r="D11" s="79"/>
      <c r="E11" s="80"/>
      <c r="F11" s="80"/>
      <c r="G11" s="77"/>
      <c r="H11" s="77"/>
      <c r="I11" s="77"/>
      <c r="J11" s="77"/>
    </row>
    <row r="12" spans="1:10" x14ac:dyDescent="0.3">
      <c r="A12" s="75"/>
      <c r="B12" s="24"/>
      <c r="C12" s="73">
        <v>155</v>
      </c>
      <c r="D12" s="79"/>
      <c r="E12" s="79"/>
      <c r="F12" s="79"/>
      <c r="G12" s="77"/>
      <c r="H12" s="77"/>
      <c r="I12" s="77"/>
      <c r="J12" s="77"/>
    </row>
    <row r="13" spans="1:10" x14ac:dyDescent="0.3">
      <c r="A13" s="75">
        <v>450</v>
      </c>
      <c r="B13" s="24">
        <v>50000</v>
      </c>
      <c r="C13" s="73" t="s">
        <v>5</v>
      </c>
      <c r="D13" s="79"/>
      <c r="E13" s="80"/>
      <c r="F13" s="80"/>
      <c r="G13" s="77"/>
      <c r="H13" s="77"/>
      <c r="I13" s="77"/>
      <c r="J13" s="77"/>
    </row>
    <row r="14" spans="1:10" x14ac:dyDescent="0.3">
      <c r="A14" s="75"/>
      <c r="B14" s="24"/>
      <c r="C14" s="73">
        <v>155</v>
      </c>
      <c r="D14" s="79"/>
      <c r="E14" s="79"/>
      <c r="F14" s="79"/>
      <c r="G14" s="77"/>
      <c r="H14" s="77"/>
      <c r="I14" s="77"/>
      <c r="J14" s="77"/>
    </row>
    <row r="15" spans="1:10" x14ac:dyDescent="0.3">
      <c r="A15" s="75">
        <v>430</v>
      </c>
      <c r="B15" s="24">
        <v>59000</v>
      </c>
      <c r="C15" s="73" t="s">
        <v>5</v>
      </c>
      <c r="D15" s="79"/>
      <c r="E15" s="80"/>
      <c r="F15" s="80"/>
      <c r="G15" s="77"/>
      <c r="H15" s="77"/>
      <c r="I15" s="77"/>
      <c r="J15" s="77"/>
    </row>
    <row r="16" spans="1:10" x14ac:dyDescent="0.3">
      <c r="A16" s="75"/>
      <c r="B16" s="24"/>
      <c r="C16" s="73">
        <v>165</v>
      </c>
      <c r="D16" s="79"/>
      <c r="E16" s="79"/>
      <c r="F16" s="79"/>
      <c r="G16" s="77"/>
      <c r="H16" s="77"/>
      <c r="I16" s="77"/>
      <c r="J16" s="77"/>
    </row>
    <row r="17" spans="1:10" x14ac:dyDescent="0.3">
      <c r="A17" s="75">
        <v>410</v>
      </c>
      <c r="B17" s="24">
        <v>70000</v>
      </c>
      <c r="C17" s="73" t="s">
        <v>5</v>
      </c>
      <c r="D17" s="79"/>
      <c r="E17" s="80"/>
      <c r="F17" s="80"/>
      <c r="G17" s="77"/>
      <c r="H17" s="77"/>
      <c r="I17" s="77"/>
      <c r="J17" s="77"/>
    </row>
    <row r="18" spans="1:10" x14ac:dyDescent="0.3">
      <c r="A18" s="75"/>
      <c r="B18" s="24"/>
      <c r="C18" s="73">
        <v>180</v>
      </c>
      <c r="D18" s="79"/>
      <c r="E18" s="79"/>
      <c r="F18" s="79"/>
      <c r="G18" s="77"/>
      <c r="H18" s="77"/>
      <c r="I18" s="77"/>
      <c r="J18" s="77"/>
    </row>
    <row r="19" spans="1:10" x14ac:dyDescent="0.3">
      <c r="A19" s="75">
        <v>390</v>
      </c>
      <c r="B19" s="24">
        <v>77000</v>
      </c>
      <c r="C19" s="73" t="s">
        <v>5</v>
      </c>
      <c r="D19" s="79"/>
      <c r="E19" s="80"/>
      <c r="F19" s="80"/>
      <c r="G19" s="77"/>
      <c r="H19" s="77"/>
      <c r="I19" s="77"/>
      <c r="J19" s="77"/>
    </row>
    <row r="20" spans="1:10" x14ac:dyDescent="0.3">
      <c r="A20" s="75"/>
      <c r="B20" s="24"/>
      <c r="C20" s="73">
        <v>190</v>
      </c>
      <c r="D20" s="79"/>
      <c r="E20" s="79"/>
      <c r="F20" s="79"/>
      <c r="G20" s="77"/>
      <c r="H20" s="77"/>
      <c r="I20" s="77"/>
      <c r="J20" s="77"/>
    </row>
    <row r="21" spans="1:10" x14ac:dyDescent="0.3">
      <c r="A21" s="75">
        <v>370</v>
      </c>
      <c r="B21" s="24">
        <v>84000</v>
      </c>
      <c r="C21" s="73" t="s">
        <v>5</v>
      </c>
      <c r="D21" s="79"/>
      <c r="E21" s="80"/>
      <c r="F21" s="80"/>
      <c r="G21" s="77"/>
      <c r="H21" s="77"/>
      <c r="I21" s="77"/>
      <c r="J21" s="77"/>
    </row>
    <row r="22" spans="1:10" x14ac:dyDescent="0.3">
      <c r="A22" s="75"/>
      <c r="B22" s="24"/>
      <c r="C22" s="73">
        <v>200</v>
      </c>
      <c r="D22" s="79"/>
      <c r="E22" s="79"/>
      <c r="F22" s="79"/>
      <c r="G22" s="77"/>
      <c r="H22" s="77"/>
      <c r="I22" s="77"/>
      <c r="J22" s="77"/>
    </row>
    <row r="23" spans="1:10" x14ac:dyDescent="0.3">
      <c r="A23" s="75">
        <v>350</v>
      </c>
      <c r="B23" s="24">
        <v>90000</v>
      </c>
      <c r="C23" s="73" t="s">
        <v>5</v>
      </c>
      <c r="D23" s="79"/>
      <c r="E23" s="80"/>
      <c r="F23" s="80"/>
      <c r="G23" s="77"/>
      <c r="H23" s="77"/>
      <c r="I23" s="77"/>
      <c r="J23" s="77"/>
    </row>
    <row r="24" spans="1:10" x14ac:dyDescent="0.3">
      <c r="A24" s="75"/>
      <c r="B24" s="24"/>
      <c r="C24" s="73">
        <v>210</v>
      </c>
      <c r="D24" s="79"/>
      <c r="E24" s="79"/>
      <c r="F24" s="79"/>
      <c r="G24" s="77"/>
      <c r="H24" s="77"/>
      <c r="I24" s="77"/>
      <c r="J24" s="77"/>
    </row>
    <row r="25" spans="1:10" x14ac:dyDescent="0.3">
      <c r="A25" s="75">
        <v>330</v>
      </c>
      <c r="B25" s="24">
        <v>93000</v>
      </c>
      <c r="C25" s="24" t="s">
        <v>5</v>
      </c>
      <c r="D25" s="79"/>
      <c r="E25" s="80"/>
      <c r="F25" s="80"/>
      <c r="G25" s="77"/>
      <c r="H25" s="77"/>
      <c r="I25" s="77"/>
      <c r="J25" s="77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1"/>
  <sheetViews>
    <sheetView zoomScaleNormal="100" workbookViewId="0">
      <selection sqref="A1:F1"/>
    </sheetView>
  </sheetViews>
  <sheetFormatPr defaultColWidth="9.1796875" defaultRowHeight="14" x14ac:dyDescent="0.3"/>
  <cols>
    <col min="1" max="1" width="9.1796875" style="13"/>
    <col min="2" max="4" width="15.81640625" style="13" customWidth="1"/>
    <col min="5" max="5" width="14.453125" style="13" customWidth="1"/>
    <col min="6" max="6" width="15.26953125" style="13" customWidth="1"/>
    <col min="7" max="7" width="9.1796875" style="13"/>
    <col min="8" max="8" width="14.6328125" style="13" bestFit="1" customWidth="1"/>
    <col min="9" max="16384" width="9.1796875" style="13"/>
  </cols>
  <sheetData>
    <row r="1" spans="1:11" ht="20.5" thickBot="1" x14ac:dyDescent="0.45">
      <c r="A1" s="91" t="s">
        <v>12</v>
      </c>
      <c r="B1" s="92"/>
      <c r="C1" s="92"/>
      <c r="D1" s="92"/>
      <c r="E1" s="93"/>
      <c r="F1" s="94"/>
    </row>
    <row r="2" spans="1:11" x14ac:dyDescent="0.3">
      <c r="A2" s="14"/>
      <c r="B2" s="14"/>
      <c r="C2" s="15"/>
      <c r="D2" s="15"/>
      <c r="E2" s="15"/>
      <c r="F2" s="15"/>
    </row>
    <row r="3" spans="1:11" x14ac:dyDescent="0.3">
      <c r="A3" s="90" t="s">
        <v>97</v>
      </c>
      <c r="B3" s="90"/>
      <c r="C3" s="90"/>
      <c r="D3" s="90"/>
      <c r="E3" s="16">
        <v>8200000</v>
      </c>
      <c r="F3" s="15"/>
    </row>
    <row r="4" spans="1:11" x14ac:dyDescent="0.3">
      <c r="A4" s="95" t="s">
        <v>86</v>
      </c>
      <c r="B4" s="96"/>
      <c r="C4" s="96"/>
      <c r="D4" s="97"/>
      <c r="E4" s="16">
        <v>450000</v>
      </c>
      <c r="F4" s="15"/>
    </row>
    <row r="5" spans="1:11" x14ac:dyDescent="0.3">
      <c r="A5" s="95" t="s">
        <v>27</v>
      </c>
      <c r="B5" s="96"/>
      <c r="C5" s="96"/>
      <c r="D5" s="97"/>
      <c r="E5" s="16">
        <v>850000</v>
      </c>
      <c r="F5" s="15"/>
    </row>
    <row r="6" spans="1:11" x14ac:dyDescent="0.3">
      <c r="A6" s="95" t="s">
        <v>98</v>
      </c>
      <c r="B6" s="96"/>
      <c r="C6" s="96"/>
      <c r="D6" s="97"/>
      <c r="E6" s="57">
        <v>0.3</v>
      </c>
      <c r="F6" s="15"/>
      <c r="H6" s="58"/>
    </row>
    <row r="7" spans="1:11" x14ac:dyDescent="0.3">
      <c r="A7" s="95" t="s">
        <v>99</v>
      </c>
      <c r="B7" s="96"/>
      <c r="C7" s="96"/>
      <c r="D7" s="97"/>
      <c r="E7" s="57">
        <v>1.25</v>
      </c>
      <c r="F7" s="15"/>
      <c r="H7" s="59"/>
    </row>
    <row r="8" spans="1:11" x14ac:dyDescent="0.3">
      <c r="A8" s="95" t="s">
        <v>56</v>
      </c>
      <c r="B8" s="96"/>
      <c r="C8" s="96"/>
      <c r="D8" s="97"/>
      <c r="E8" s="16">
        <v>1300000</v>
      </c>
      <c r="F8" s="15"/>
    </row>
    <row r="9" spans="1:11" x14ac:dyDescent="0.3">
      <c r="A9" s="95" t="s">
        <v>28</v>
      </c>
      <c r="B9" s="96"/>
      <c r="C9" s="96"/>
      <c r="D9" s="97"/>
      <c r="E9" s="16">
        <v>225000</v>
      </c>
      <c r="F9" s="15"/>
    </row>
    <row r="10" spans="1:11" x14ac:dyDescent="0.3">
      <c r="A10" s="90" t="s">
        <v>13</v>
      </c>
      <c r="B10" s="90"/>
      <c r="C10" s="90"/>
      <c r="D10" s="90"/>
      <c r="E10" s="16">
        <v>7</v>
      </c>
      <c r="F10" s="15"/>
    </row>
    <row r="11" spans="1:11" x14ac:dyDescent="0.3">
      <c r="A11" s="90" t="s">
        <v>14</v>
      </c>
      <c r="B11" s="90"/>
      <c r="C11" s="90"/>
      <c r="D11" s="90"/>
      <c r="E11" s="17">
        <v>9</v>
      </c>
      <c r="F11" s="15"/>
    </row>
    <row r="12" spans="1:11" x14ac:dyDescent="0.3">
      <c r="A12" s="18"/>
      <c r="B12" s="18"/>
      <c r="C12" s="18"/>
      <c r="D12" s="19"/>
      <c r="E12" s="15"/>
      <c r="F12" s="15"/>
    </row>
    <row r="13" spans="1:11" x14ac:dyDescent="0.3">
      <c r="A13" s="20"/>
      <c r="B13" s="20"/>
      <c r="C13" s="21"/>
      <c r="D13" s="22"/>
      <c r="E13" s="22"/>
      <c r="F13" s="22"/>
    </row>
    <row r="14" spans="1:11" ht="28" x14ac:dyDescent="0.3">
      <c r="A14" s="55" t="s">
        <v>15</v>
      </c>
      <c r="B14" s="55" t="s">
        <v>23</v>
      </c>
      <c r="C14" s="55" t="s">
        <v>100</v>
      </c>
      <c r="D14" s="55" t="s">
        <v>24</v>
      </c>
      <c r="E14" s="22"/>
      <c r="F14" s="22"/>
      <c r="G14" s="15"/>
      <c r="H14" s="15"/>
      <c r="I14" s="15"/>
      <c r="J14" s="15"/>
      <c r="K14" s="15"/>
    </row>
    <row r="15" spans="1:11" x14ac:dyDescent="0.3">
      <c r="A15" s="55"/>
      <c r="B15" s="56" t="s">
        <v>16</v>
      </c>
      <c r="C15" s="55" t="s">
        <v>16</v>
      </c>
      <c r="D15" s="56" t="s">
        <v>16</v>
      </c>
      <c r="E15" s="22"/>
      <c r="F15" s="22"/>
      <c r="G15" s="15"/>
      <c r="H15" s="15"/>
      <c r="I15" s="15"/>
      <c r="J15" s="15"/>
      <c r="K15" s="15"/>
    </row>
    <row r="16" spans="1:11" x14ac:dyDescent="0.3">
      <c r="A16" s="23">
        <v>0</v>
      </c>
      <c r="B16" s="24"/>
      <c r="C16" s="24"/>
      <c r="D16" s="24"/>
      <c r="E16" s="22"/>
      <c r="F16" s="22"/>
      <c r="G16" s="15"/>
      <c r="H16" s="15"/>
      <c r="I16" s="15"/>
      <c r="J16" s="15"/>
      <c r="K16" s="15"/>
    </row>
    <row r="17" spans="1:12" x14ac:dyDescent="0.3">
      <c r="A17" s="23">
        <v>1</v>
      </c>
      <c r="B17" s="24"/>
      <c r="C17" s="24"/>
      <c r="D17" s="24"/>
      <c r="E17" s="22"/>
      <c r="F17" s="22"/>
      <c r="G17" s="15"/>
      <c r="H17" s="15"/>
      <c r="I17" s="15"/>
      <c r="J17" s="15"/>
      <c r="K17" s="15"/>
    </row>
    <row r="18" spans="1:12" x14ac:dyDescent="0.3">
      <c r="A18" s="23">
        <v>2</v>
      </c>
      <c r="B18" s="24"/>
      <c r="C18" s="24"/>
      <c r="D18" s="24"/>
      <c r="E18" s="22"/>
      <c r="F18" s="22"/>
      <c r="G18" s="15"/>
      <c r="H18" s="15"/>
      <c r="I18" s="15"/>
      <c r="J18" s="15"/>
      <c r="K18" s="15"/>
    </row>
    <row r="19" spans="1:12" x14ac:dyDescent="0.3">
      <c r="A19" s="23">
        <v>3</v>
      </c>
      <c r="B19" s="24"/>
      <c r="C19" s="24"/>
      <c r="D19" s="24"/>
      <c r="E19" s="22"/>
      <c r="F19" s="22"/>
      <c r="G19" s="15"/>
      <c r="H19" s="15"/>
      <c r="I19" s="15"/>
      <c r="J19" s="15"/>
      <c r="K19" s="15"/>
    </row>
    <row r="20" spans="1:12" x14ac:dyDescent="0.3">
      <c r="A20" s="23">
        <v>4</v>
      </c>
      <c r="B20" s="24"/>
      <c r="C20" s="24"/>
      <c r="D20" s="24"/>
      <c r="E20" s="22"/>
      <c r="F20" s="22"/>
      <c r="G20" s="15"/>
      <c r="H20" s="15"/>
      <c r="I20" s="15"/>
      <c r="J20" s="15"/>
      <c r="K20" s="15"/>
    </row>
    <row r="21" spans="1:12" x14ac:dyDescent="0.3">
      <c r="A21" s="23">
        <v>5</v>
      </c>
      <c r="B21" s="24"/>
      <c r="C21" s="24"/>
      <c r="D21" s="24"/>
      <c r="E21" s="22"/>
      <c r="F21" s="22"/>
      <c r="G21" s="15"/>
      <c r="H21" s="15"/>
      <c r="I21" s="15"/>
      <c r="J21" s="15"/>
      <c r="K21" s="15"/>
    </row>
    <row r="22" spans="1:12" x14ac:dyDescent="0.3">
      <c r="A22" s="23">
        <v>6</v>
      </c>
      <c r="B22" s="25"/>
      <c r="C22" s="24"/>
      <c r="D22" s="24"/>
      <c r="E22" s="22"/>
      <c r="F22" s="22"/>
      <c r="G22" s="15"/>
      <c r="H22" s="15"/>
      <c r="I22" s="15"/>
      <c r="J22" s="15"/>
      <c r="K22" s="15"/>
    </row>
    <row r="23" spans="1:12" x14ac:dyDescent="0.3">
      <c r="A23" s="23">
        <v>7</v>
      </c>
      <c r="B23" s="25"/>
      <c r="C23" s="24"/>
      <c r="D23" s="24"/>
      <c r="E23" s="22"/>
      <c r="F23" s="22"/>
      <c r="G23" s="15"/>
      <c r="H23" s="15"/>
      <c r="I23" s="15"/>
      <c r="J23" s="15"/>
      <c r="K23" s="15"/>
      <c r="L23" s="15"/>
    </row>
    <row r="24" spans="1:12" x14ac:dyDescent="0.3">
      <c r="A24" s="15"/>
      <c r="B24" s="15"/>
      <c r="C24" s="15"/>
      <c r="D24" s="15"/>
      <c r="E24" s="15"/>
      <c r="F24" s="81"/>
      <c r="G24" s="15"/>
      <c r="H24" s="15"/>
      <c r="I24" s="15"/>
      <c r="J24" s="15"/>
      <c r="K24" s="15"/>
      <c r="L24" s="15"/>
    </row>
    <row r="25" spans="1:12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x14ac:dyDescent="0.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</sheetData>
  <mergeCells count="10">
    <mergeCell ref="A10:D10"/>
    <mergeCell ref="A11:D11"/>
    <mergeCell ref="A1:F1"/>
    <mergeCell ref="A3:D3"/>
    <mergeCell ref="A5:D5"/>
    <mergeCell ref="A9:D9"/>
    <mergeCell ref="A8:D8"/>
    <mergeCell ref="A4:D4"/>
    <mergeCell ref="A6:D6"/>
    <mergeCell ref="A7:D7"/>
  </mergeCells>
  <phoneticPr fontId="0" type="noConversion"/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AC0F-382E-4123-A1D5-0E48F0178D83}">
  <dimension ref="A1:D28"/>
  <sheetViews>
    <sheetView zoomScaleNormal="100" workbookViewId="0">
      <selection sqref="A1:D1"/>
    </sheetView>
  </sheetViews>
  <sheetFormatPr defaultRowHeight="14.5" x14ac:dyDescent="0.35"/>
  <cols>
    <col min="1" max="1" width="37" customWidth="1"/>
    <col min="2" max="3" width="13.81640625" customWidth="1"/>
  </cols>
  <sheetData>
    <row r="1" spans="1:4" ht="20.5" thickBot="1" x14ac:dyDescent="0.45">
      <c r="A1" s="98" t="s">
        <v>34</v>
      </c>
      <c r="B1" s="99"/>
      <c r="C1" s="99"/>
      <c r="D1" s="100"/>
    </row>
    <row r="2" spans="1:4" ht="15.5" x14ac:dyDescent="0.35">
      <c r="A2" s="60"/>
      <c r="B2" s="60"/>
    </row>
    <row r="3" spans="1:4" x14ac:dyDescent="0.35">
      <c r="A3" s="101" t="s">
        <v>102</v>
      </c>
      <c r="B3" s="102"/>
      <c r="C3" s="103"/>
    </row>
    <row r="4" spans="1:4" x14ac:dyDescent="0.35">
      <c r="A4" s="61"/>
      <c r="B4" s="62">
        <v>2020</v>
      </c>
      <c r="C4" s="62">
        <v>2019</v>
      </c>
    </row>
    <row r="5" spans="1:4" x14ac:dyDescent="0.35">
      <c r="A5" s="69" t="s">
        <v>87</v>
      </c>
      <c r="B5" s="63">
        <v>10267</v>
      </c>
      <c r="C5" s="63">
        <f>6840+642</f>
        <v>7482</v>
      </c>
    </row>
    <row r="6" spans="1:4" x14ac:dyDescent="0.35">
      <c r="A6" s="69" t="s">
        <v>88</v>
      </c>
      <c r="B6" s="63">
        <v>-1400</v>
      </c>
      <c r="C6" s="63">
        <v>-1800</v>
      </c>
    </row>
    <row r="7" spans="1:4" x14ac:dyDescent="0.35">
      <c r="A7" s="69" t="s">
        <v>35</v>
      </c>
      <c r="B7" s="63">
        <f>SUM(B5:B6)</f>
        <v>8867</v>
      </c>
      <c r="C7" s="63">
        <f>SUM(C5:C6)</f>
        <v>5682</v>
      </c>
    </row>
    <row r="8" spans="1:4" x14ac:dyDescent="0.35">
      <c r="A8" s="13"/>
      <c r="B8" s="13"/>
      <c r="C8" s="13"/>
    </row>
    <row r="9" spans="1:4" x14ac:dyDescent="0.35">
      <c r="A9" s="13"/>
      <c r="B9" s="13"/>
      <c r="C9" s="13"/>
    </row>
    <row r="10" spans="1:4" x14ac:dyDescent="0.35">
      <c r="A10" s="101" t="s">
        <v>101</v>
      </c>
      <c r="B10" s="102"/>
      <c r="C10" s="103"/>
    </row>
    <row r="11" spans="1:4" x14ac:dyDescent="0.35">
      <c r="A11" s="61"/>
      <c r="B11" s="62">
        <v>2020</v>
      </c>
      <c r="C11" s="62">
        <v>2019</v>
      </c>
    </row>
    <row r="12" spans="1:4" x14ac:dyDescent="0.35">
      <c r="A12" s="70" t="s">
        <v>30</v>
      </c>
      <c r="B12" s="65">
        <v>29980</v>
      </c>
      <c r="C12" s="65">
        <v>37460</v>
      </c>
    </row>
    <row r="13" spans="1:4" x14ac:dyDescent="0.35">
      <c r="A13" s="71" t="s">
        <v>2</v>
      </c>
      <c r="B13" s="66">
        <v>73520</v>
      </c>
      <c r="C13" s="65">
        <v>38210</v>
      </c>
    </row>
    <row r="14" spans="1:4" x14ac:dyDescent="0.35">
      <c r="A14" s="69" t="s">
        <v>0</v>
      </c>
      <c r="B14" s="63">
        <f>SUM(B12:B13)</f>
        <v>103500</v>
      </c>
      <c r="C14" s="63">
        <f>SUM(C12:C13)</f>
        <v>75670</v>
      </c>
    </row>
    <row r="15" spans="1:4" x14ac:dyDescent="0.35">
      <c r="A15" s="64"/>
      <c r="B15" s="65"/>
      <c r="C15" s="65"/>
    </row>
    <row r="16" spans="1:4" x14ac:dyDescent="0.35">
      <c r="A16" s="71" t="s">
        <v>1</v>
      </c>
      <c r="B16" s="66">
        <v>25810</v>
      </c>
      <c r="C16" s="66">
        <v>19120</v>
      </c>
    </row>
    <row r="17" spans="1:3" x14ac:dyDescent="0.35">
      <c r="A17" s="70" t="s">
        <v>89</v>
      </c>
      <c r="B17" s="65">
        <v>7490</v>
      </c>
      <c r="C17" s="65">
        <v>10700</v>
      </c>
    </row>
    <row r="18" spans="1:3" x14ac:dyDescent="0.35">
      <c r="A18" s="71" t="s">
        <v>3</v>
      </c>
      <c r="B18" s="66">
        <v>70200</v>
      </c>
      <c r="C18" s="66">
        <v>45850</v>
      </c>
    </row>
    <row r="19" spans="1:3" x14ac:dyDescent="0.35">
      <c r="A19" s="69" t="s">
        <v>90</v>
      </c>
      <c r="B19" s="63">
        <f>SUM(B17:B18)</f>
        <v>77690</v>
      </c>
      <c r="C19" s="63">
        <f>SUM(C17:C18)</f>
        <v>56550</v>
      </c>
    </row>
    <row r="20" spans="1:3" x14ac:dyDescent="0.35">
      <c r="A20" s="71" t="s">
        <v>61</v>
      </c>
      <c r="B20" s="66">
        <f>+B16+B19</f>
        <v>103500</v>
      </c>
      <c r="C20" s="66">
        <f>+C16+C19</f>
        <v>75670</v>
      </c>
    </row>
    <row r="21" spans="1:3" x14ac:dyDescent="0.35">
      <c r="A21" s="13"/>
      <c r="B21" s="13"/>
      <c r="C21" s="13"/>
    </row>
    <row r="22" spans="1:3" x14ac:dyDescent="0.35">
      <c r="A22" s="13"/>
      <c r="B22" s="13"/>
      <c r="C22" s="13"/>
    </row>
    <row r="23" spans="1:3" x14ac:dyDescent="0.35">
      <c r="A23" s="67"/>
      <c r="B23" s="62">
        <v>2020</v>
      </c>
      <c r="C23" s="62">
        <v>2019</v>
      </c>
    </row>
    <row r="24" spans="1:3" x14ac:dyDescent="0.35">
      <c r="A24" s="69" t="s">
        <v>21</v>
      </c>
      <c r="B24" s="68"/>
      <c r="C24" s="68"/>
    </row>
    <row r="25" spans="1:3" x14ac:dyDescent="0.35">
      <c r="A25" s="69" t="s">
        <v>57</v>
      </c>
      <c r="B25" s="68"/>
      <c r="C25" s="68"/>
    </row>
    <row r="26" spans="1:3" x14ac:dyDescent="0.35">
      <c r="A26" s="69" t="s">
        <v>6</v>
      </c>
      <c r="B26" s="68"/>
      <c r="C26" s="68"/>
    </row>
    <row r="27" spans="1:3" x14ac:dyDescent="0.35">
      <c r="A27" s="69" t="s">
        <v>91</v>
      </c>
      <c r="B27" s="68"/>
      <c r="C27" s="68"/>
    </row>
    <row r="28" spans="1:3" x14ac:dyDescent="0.35">
      <c r="A28" s="69" t="s">
        <v>9</v>
      </c>
      <c r="B28" s="68"/>
      <c r="C28" s="68"/>
    </row>
  </sheetData>
  <mergeCells count="3">
    <mergeCell ref="A1:D1"/>
    <mergeCell ref="A3:C3"/>
    <mergeCell ref="A10:C10"/>
  </mergeCells>
  <pageMargins left="0.7" right="0.7" top="0.75" bottom="0.75" header="0.3" footer="0.3"/>
  <pageSetup paperSize="9" orientation="portrait" horizontalDpi="0" verticalDpi="0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Bilag 1</vt:lpstr>
      <vt:lpstr>Bilag 2 </vt:lpstr>
      <vt:lpstr>Bilag 3 </vt:lpstr>
      <vt:lpstr>Bilag 4</vt:lpstr>
      <vt:lpstr>Bilag 5</vt:lpstr>
      <vt:lpstr>'Bilag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2020-12-09T09:39:15Z</cp:lastPrinted>
  <dcterms:created xsi:type="dcterms:W3CDTF">2009-12-28T18:35:40Z</dcterms:created>
  <dcterms:modified xsi:type="dcterms:W3CDTF">2021-01-21T13:29:28Z</dcterms:modified>
</cp:coreProperties>
</file>