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da\OneDrive\Skrivebord\Terminsprøve 2024\2024 termin A v2\files\"/>
    </mc:Choice>
  </mc:AlternateContent>
  <xr:revisionPtr revIDLastSave="0" documentId="13_ncr:1_{939EB6A7-6CE5-41C9-8816-2F9A8A8FC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g 1" sheetId="56" r:id="rId1"/>
    <sheet name="Bilag 2" sheetId="57" r:id="rId2"/>
    <sheet name="Bilag 3" sheetId="58" r:id="rId3"/>
    <sheet name="Bilag 4" sheetId="5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56" l="1"/>
  <c r="C54" i="56"/>
  <c r="B54" i="56"/>
  <c r="D53" i="56"/>
  <c r="C53" i="56"/>
  <c r="B53" i="56"/>
  <c r="D52" i="56"/>
  <c r="C52" i="56"/>
  <c r="B52" i="56"/>
  <c r="C49" i="56"/>
  <c r="B49" i="56"/>
  <c r="C48" i="56"/>
  <c r="B48" i="56"/>
  <c r="C47" i="56"/>
  <c r="B47" i="56"/>
  <c r="C46" i="56"/>
  <c r="B46" i="56"/>
  <c r="C43" i="56"/>
  <c r="B43" i="56"/>
  <c r="C41" i="56"/>
  <c r="B41" i="56"/>
  <c r="C42" i="56"/>
  <c r="B42" i="56"/>
  <c r="C40" i="56"/>
  <c r="B40" i="56"/>
  <c r="B39" i="56"/>
  <c r="C39" i="56"/>
  <c r="C36" i="56"/>
  <c r="D36" i="56"/>
  <c r="B36" i="56"/>
  <c r="C35" i="56"/>
  <c r="D35" i="56"/>
  <c r="B35" i="56"/>
  <c r="C34" i="56"/>
  <c r="D34" i="56"/>
  <c r="B34" i="56"/>
  <c r="C33" i="56"/>
  <c r="D33" i="56"/>
  <c r="B33" i="56"/>
  <c r="C32" i="56"/>
  <c r="D32" i="56"/>
  <c r="B32" i="56"/>
  <c r="C31" i="56"/>
  <c r="D31" i="56"/>
  <c r="B31" i="56"/>
  <c r="D28" i="56"/>
  <c r="D27" i="56"/>
  <c r="D26" i="56"/>
  <c r="D21" i="56"/>
  <c r="D22" i="56"/>
  <c r="D23" i="56"/>
  <c r="D18" i="56"/>
  <c r="D17" i="56"/>
  <c r="D19" i="56"/>
  <c r="D13" i="56"/>
  <c r="D11" i="56"/>
  <c r="D9" i="56"/>
  <c r="D8" i="56"/>
  <c r="D10" i="56"/>
  <c r="D7" i="56"/>
  <c r="D6" i="56"/>
  <c r="D5" i="56"/>
  <c r="C28" i="56"/>
  <c r="B28" i="56"/>
  <c r="C27" i="56"/>
  <c r="B27" i="56"/>
  <c r="C26" i="56"/>
  <c r="B26" i="56"/>
  <c r="C23" i="56"/>
  <c r="B23" i="56"/>
  <c r="C22" i="56"/>
  <c r="B22" i="56"/>
  <c r="C21" i="56"/>
  <c r="B21" i="56"/>
  <c r="C19" i="56"/>
  <c r="B19" i="56"/>
  <c r="C18" i="56"/>
  <c r="B18" i="56"/>
  <c r="C17" i="56"/>
  <c r="B17" i="56"/>
  <c r="B11" i="56"/>
  <c r="B12" i="56"/>
  <c r="B13" i="56"/>
  <c r="C14" i="56"/>
  <c r="C13" i="56"/>
  <c r="C12" i="56"/>
  <c r="C11" i="56"/>
  <c r="C10" i="56"/>
  <c r="B10" i="56"/>
  <c r="C9" i="56"/>
  <c r="B9" i="56"/>
  <c r="C8" i="56"/>
  <c r="B8" i="56"/>
  <c r="C7" i="56"/>
  <c r="B7" i="56"/>
  <c r="C6" i="56"/>
  <c r="B6" i="56"/>
  <c r="C5" i="56"/>
  <c r="B5" i="56"/>
  <c r="D12" i="56" l="1"/>
  <c r="D14" i="56" s="1"/>
  <c r="B14" i="56"/>
</calcChain>
</file>

<file path=xl/sharedStrings.xml><?xml version="1.0" encoding="utf-8"?>
<sst xmlns="http://schemas.openxmlformats.org/spreadsheetml/2006/main" count="96" uniqueCount="83">
  <si>
    <t>Aktiver i alt</t>
  </si>
  <si>
    <t>Passiver i alt</t>
  </si>
  <si>
    <t>Tilgodehavender fra salg</t>
  </si>
  <si>
    <t>Salgspris, kr.</t>
  </si>
  <si>
    <t>Likviditetsgrad, %</t>
  </si>
  <si>
    <t>Gældsandel, %</t>
  </si>
  <si>
    <t>Soliditetsgrad, %</t>
  </si>
  <si>
    <t>Soliditet og likviditet:</t>
  </si>
  <si>
    <t>Varebeholdninger</t>
  </si>
  <si>
    <t>Anlægsaktiver</t>
  </si>
  <si>
    <t>Nettoomsætning</t>
  </si>
  <si>
    <t>Indekstal for kapitaltilpasningsevne:</t>
  </si>
  <si>
    <t>Indekstal for indtjeningsevne:</t>
  </si>
  <si>
    <t>Gearing, gange</t>
  </si>
  <si>
    <t>Egenkapitalens forrentning, %</t>
  </si>
  <si>
    <t>Gældsrente, %</t>
  </si>
  <si>
    <t>Aktivernes omsætningshastighed, gange</t>
  </si>
  <si>
    <t>Overskudsgrad, %</t>
  </si>
  <si>
    <t>Afkastningsgrad, %</t>
  </si>
  <si>
    <t>Rentabilitet:</t>
  </si>
  <si>
    <t>Egenkapital</t>
  </si>
  <si>
    <t>Omsætningsaktiver</t>
  </si>
  <si>
    <t>Uddrag af resultatopgørelse</t>
  </si>
  <si>
    <t xml:space="preserve"> </t>
  </si>
  <si>
    <t>Resultat før skat</t>
  </si>
  <si>
    <t>Investering</t>
  </si>
  <si>
    <t>Anskaffelsessum for produktionslinje, kr.</t>
  </si>
  <si>
    <t>Installationsomkostninger, kr.</t>
  </si>
  <si>
    <t>Scrapværdi, kr.</t>
  </si>
  <si>
    <t>Gennemsnitlig lønomkostning pr. enhed, kr.</t>
  </si>
  <si>
    <t>Besparelse i lønomkostninger pr. enhed, %</t>
  </si>
  <si>
    <t>Årlig afsætning, stk.</t>
  </si>
  <si>
    <t>Årlige kontante kapacitetsomkostninger, kr.</t>
  </si>
  <si>
    <t>Levetid, år</t>
  </si>
  <si>
    <t>Kalkulationsrente p.a., %</t>
  </si>
  <si>
    <t>År</t>
  </si>
  <si>
    <t>Investering / scrapværdi</t>
  </si>
  <si>
    <t xml:space="preserve">Årlig indtjening      </t>
  </si>
  <si>
    <t xml:space="preserve">Netto-betalingsstrøm           </t>
  </si>
  <si>
    <t>kr.</t>
  </si>
  <si>
    <t>Optimering af knappe resurser</t>
  </si>
  <si>
    <t>Produkt</t>
  </si>
  <si>
    <t>Maksimal mængde, stk.</t>
  </si>
  <si>
    <t>Variable enhedsomkostninger, kr.</t>
  </si>
  <si>
    <t>Forbrug af maskintid pr. stk, min.</t>
  </si>
  <si>
    <t>V1</t>
  </si>
  <si>
    <t>V2</t>
  </si>
  <si>
    <t>V3</t>
  </si>
  <si>
    <t>V4</t>
  </si>
  <si>
    <t>V5</t>
  </si>
  <si>
    <t>V6</t>
  </si>
  <si>
    <t>Styring af knappe resurser</t>
  </si>
  <si>
    <t>Maksimal kapacitet:</t>
  </si>
  <si>
    <t>Produktionstid, sek.</t>
  </si>
  <si>
    <t>Råvare BIO-00, gram</t>
  </si>
  <si>
    <t>PI-20 (x):</t>
  </si>
  <si>
    <t>Forbrug af BIO-00 pr. rulle, gram</t>
  </si>
  <si>
    <t>Produktionstid pr. rulle, sek.</t>
  </si>
  <si>
    <t>PI-30 (y):</t>
  </si>
  <si>
    <t>Dækningsbidrag pr. rulle:</t>
  </si>
  <si>
    <t>PI-20, kr.</t>
  </si>
  <si>
    <t>PI-30. kr.</t>
  </si>
  <si>
    <t>Maksimal afsætning:</t>
  </si>
  <si>
    <t>PI-20, ruller</t>
  </si>
  <si>
    <t>PI-30, ruller</t>
  </si>
  <si>
    <t>Regnskabs- og nøgletal for Stark Group A/S</t>
  </si>
  <si>
    <t>2022/23</t>
  </si>
  <si>
    <t>2021/22</t>
  </si>
  <si>
    <t>2020/21</t>
  </si>
  <si>
    <t>Beløb i mio. kr.</t>
  </si>
  <si>
    <t>Vareforbrug</t>
  </si>
  <si>
    <t>Bruttofortjeneste</t>
  </si>
  <si>
    <t>Personaleomkostninger</t>
  </si>
  <si>
    <t>Andre eksterne omkostninger</t>
  </si>
  <si>
    <t>Resultat af primær drift</t>
  </si>
  <si>
    <t>Af- og nedskrivninger</t>
  </si>
  <si>
    <t>Resultat før afskrivninger (EBITDA)</t>
  </si>
  <si>
    <t>Finansielle omkostninger</t>
  </si>
  <si>
    <t>Forpligtelser</t>
  </si>
  <si>
    <t>Uddrag af balance:</t>
  </si>
  <si>
    <t>Udvalgte balanceposter:</t>
  </si>
  <si>
    <t>Kortfristede gældsforpligtelser</t>
  </si>
  <si>
    <t>Kilde: Bearbejdet uddrag fra Stark Groups årsrapporter 2023/22, 2022/21 og 2021/20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</si>
</sst>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k_r_-;\-* #,##0.00\ _k_r_-;_-* &quot;-&quot;??\ _k_r_-;_-@_-"/>
    <numFmt numFmtId="166" formatCode="#,##0.0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9" fillId="0" borderId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167" fontId="18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85">
    <xf numFmtId="0" fontId="0" fillId="0" borderId="0" xfId="0"/>
    <xf numFmtId="0" fontId="15" fillId="0" borderId="0" xfId="12" applyFont="1"/>
    <xf numFmtId="0" fontId="3" fillId="0" borderId="0" xfId="12"/>
    <xf numFmtId="0" fontId="19" fillId="0" borderId="0" xfId="12" applyFont="1"/>
    <xf numFmtId="0" fontId="16" fillId="0" borderId="0" xfId="12" applyFont="1"/>
    <xf numFmtId="0" fontId="14" fillId="0" borderId="0" xfId="12" applyFont="1"/>
    <xf numFmtId="0" fontId="4" fillId="0" borderId="0" xfId="12" applyFont="1"/>
    <xf numFmtId="0" fontId="21" fillId="0" borderId="0" xfId="12" applyFont="1"/>
    <xf numFmtId="0" fontId="13" fillId="0" borderId="0" xfId="12" applyFont="1"/>
    <xf numFmtId="0" fontId="23" fillId="0" borderId="0" xfId="12" applyFont="1"/>
    <xf numFmtId="168" fontId="13" fillId="0" borderId="2" xfId="13" applyNumberFormat="1" applyFont="1" applyBorder="1"/>
    <xf numFmtId="169" fontId="13" fillId="0" borderId="2" xfId="13" applyNumberFormat="1" applyFont="1" applyBorder="1"/>
    <xf numFmtId="0" fontId="13" fillId="0" borderId="0" xfId="12" applyFont="1" applyAlignment="1">
      <alignment horizontal="left"/>
    </xf>
    <xf numFmtId="0" fontId="15" fillId="0" borderId="0" xfId="13" applyNumberFormat="1" applyFont="1" applyFill="1" applyBorder="1"/>
    <xf numFmtId="0" fontId="16" fillId="0" borderId="2" xfId="12" applyFont="1" applyBorder="1" applyAlignment="1">
      <alignment horizontal="center" vertical="center" wrapText="1"/>
    </xf>
    <xf numFmtId="0" fontId="16" fillId="0" borderId="0" xfId="12" applyFont="1" applyAlignment="1">
      <alignment horizontal="center" vertical="center" wrapText="1"/>
    </xf>
    <xf numFmtId="0" fontId="16" fillId="0" borderId="2" xfId="12" applyFont="1" applyBorder="1" applyAlignment="1">
      <alignment horizontal="center" wrapText="1"/>
    </xf>
    <xf numFmtId="0" fontId="16" fillId="0" borderId="0" xfId="12" applyFont="1" applyAlignment="1">
      <alignment horizontal="center" wrapText="1"/>
    </xf>
    <xf numFmtId="0" fontId="15" fillId="0" borderId="2" xfId="12" applyFont="1" applyBorder="1" applyAlignment="1">
      <alignment horizontal="center"/>
    </xf>
    <xf numFmtId="3" fontId="13" fillId="0" borderId="2" xfId="13" applyNumberFormat="1" applyFont="1" applyBorder="1" applyAlignment="1">
      <alignment horizontal="right" indent="1"/>
    </xf>
    <xf numFmtId="0" fontId="15" fillId="0" borderId="0" xfId="13" applyNumberFormat="1" applyFont="1" applyBorder="1"/>
    <xf numFmtId="168" fontId="15" fillId="0" borderId="2" xfId="12" applyNumberFormat="1" applyFont="1" applyBorder="1" applyAlignment="1">
      <alignment horizontal="right" indent="1"/>
    </xf>
    <xf numFmtId="0" fontId="13" fillId="0" borderId="0" xfId="14" applyFont="1"/>
    <xf numFmtId="0" fontId="23" fillId="0" borderId="2" xfId="14" applyFont="1" applyBorder="1" applyAlignment="1">
      <alignment horizontal="left"/>
    </xf>
    <xf numFmtId="0" fontId="23" fillId="0" borderId="2" xfId="14" applyFont="1" applyBorder="1" applyAlignment="1">
      <alignment horizontal="center"/>
    </xf>
    <xf numFmtId="0" fontId="23" fillId="0" borderId="0" xfId="14" applyFont="1" applyAlignment="1">
      <alignment horizontal="center"/>
    </xf>
    <xf numFmtId="0" fontId="13" fillId="0" borderId="2" xfId="14" applyFont="1" applyBorder="1" applyAlignment="1">
      <alignment horizontal="left"/>
    </xf>
    <xf numFmtId="3" fontId="13" fillId="0" borderId="2" xfId="14" applyNumberFormat="1" applyFont="1" applyBorder="1" applyAlignment="1">
      <alignment horizontal="right" indent="2"/>
    </xf>
    <xf numFmtId="3" fontId="13" fillId="0" borderId="2" xfId="13" applyNumberFormat="1" applyFont="1" applyBorder="1" applyAlignment="1">
      <alignment horizontal="right" indent="2"/>
    </xf>
    <xf numFmtId="3" fontId="13" fillId="0" borderId="0" xfId="14" applyNumberFormat="1" applyFont="1"/>
    <xf numFmtId="166" fontId="13" fillId="0" borderId="2" xfId="13" applyNumberFormat="1" applyFont="1" applyBorder="1" applyAlignment="1">
      <alignment horizontal="right" indent="2"/>
    </xf>
    <xf numFmtId="168" fontId="15" fillId="0" borderId="2" xfId="12" applyNumberFormat="1" applyFont="1" applyBorder="1"/>
    <xf numFmtId="0" fontId="24" fillId="0" borderId="0" xfId="15" applyFont="1"/>
    <xf numFmtId="0" fontId="15" fillId="0" borderId="0" xfId="15" applyFont="1"/>
    <xf numFmtId="0" fontId="16" fillId="2" borderId="2" xfId="15" applyFont="1" applyFill="1" applyBorder="1"/>
    <xf numFmtId="0" fontId="15" fillId="2" borderId="2" xfId="15" applyFont="1" applyFill="1" applyBorder="1"/>
    <xf numFmtId="0" fontId="15" fillId="0" borderId="1" xfId="15" applyFont="1" applyBorder="1"/>
    <xf numFmtId="3" fontId="15" fillId="0" borderId="6" xfId="15" applyNumberFormat="1" applyFont="1" applyBorder="1" applyAlignment="1">
      <alignment horizontal="right" indent="1"/>
    </xf>
    <xf numFmtId="0" fontId="15" fillId="0" borderId="10" xfId="15" applyFont="1" applyBorder="1"/>
    <xf numFmtId="3" fontId="15" fillId="0" borderId="11" xfId="15" applyNumberFormat="1" applyFont="1" applyBorder="1" applyAlignment="1">
      <alignment horizontal="right" indent="1"/>
    </xf>
    <xf numFmtId="3" fontId="15" fillId="2" borderId="2" xfId="15" applyNumberFormat="1" applyFont="1" applyFill="1" applyBorder="1" applyAlignment="1">
      <alignment horizontal="right" indent="1"/>
    </xf>
    <xf numFmtId="4" fontId="15" fillId="0" borderId="11" xfId="15" applyNumberFormat="1" applyFont="1" applyBorder="1" applyAlignment="1">
      <alignment horizontal="right" indent="1"/>
    </xf>
    <xf numFmtId="4" fontId="15" fillId="0" borderId="6" xfId="15" applyNumberFormat="1" applyFont="1" applyBorder="1" applyAlignment="1">
      <alignment horizontal="right" indent="1"/>
    </xf>
    <xf numFmtId="0" fontId="8" fillId="0" borderId="3" xfId="15" applyFont="1" applyBorder="1" applyAlignment="1">
      <alignment horizontal="center"/>
    </xf>
    <xf numFmtId="0" fontId="8" fillId="0" borderId="5" xfId="15" applyFont="1" applyBorder="1" applyAlignment="1">
      <alignment horizontal="center"/>
    </xf>
    <xf numFmtId="0" fontId="8" fillId="0" borderId="4" xfId="15" applyFont="1" applyBorder="1" applyAlignment="1">
      <alignment horizontal="center"/>
    </xf>
    <xf numFmtId="0" fontId="13" fillId="0" borderId="8" xfId="12" applyFont="1" applyBorder="1" applyAlignment="1">
      <alignment horizontal="left"/>
    </xf>
    <xf numFmtId="0" fontId="13" fillId="0" borderId="9" xfId="12" applyFont="1" applyBorder="1" applyAlignment="1">
      <alignment horizontal="left"/>
    </xf>
    <xf numFmtId="0" fontId="13" fillId="0" borderId="7" xfId="12" applyFont="1" applyBorder="1" applyAlignment="1">
      <alignment horizontal="left"/>
    </xf>
    <xf numFmtId="0" fontId="13" fillId="0" borderId="2" xfId="12" applyFont="1" applyBorder="1" applyAlignment="1">
      <alignment horizontal="left"/>
    </xf>
    <xf numFmtId="0" fontId="8" fillId="3" borderId="3" xfId="12" applyFont="1" applyFill="1" applyBorder="1" applyAlignment="1">
      <alignment horizontal="center"/>
    </xf>
    <xf numFmtId="0" fontId="8" fillId="3" borderId="5" xfId="12" applyFont="1" applyFill="1" applyBorder="1" applyAlignment="1">
      <alignment horizontal="center"/>
    </xf>
    <xf numFmtId="0" fontId="22" fillId="0" borderId="4" xfId="12" applyFont="1" applyBorder="1"/>
    <xf numFmtId="0" fontId="8" fillId="3" borderId="3" xfId="14" applyFont="1" applyFill="1" applyBorder="1" applyAlignment="1">
      <alignment horizontal="center"/>
    </xf>
    <xf numFmtId="0" fontId="8" fillId="3" borderId="5" xfId="14" applyFont="1" applyFill="1" applyBorder="1" applyAlignment="1">
      <alignment horizontal="center"/>
    </xf>
    <xf numFmtId="0" fontId="8" fillId="3" borderId="4" xfId="14" applyFont="1" applyFill="1" applyBorder="1" applyAlignment="1">
      <alignment horizontal="center"/>
    </xf>
    <xf numFmtId="0" fontId="21" fillId="0" borderId="0" xfId="12" applyFont="1" applyAlignment="1">
      <alignment vertical="center"/>
    </xf>
    <xf numFmtId="0" fontId="4" fillId="0" borderId="0" xfId="12" applyFont="1" applyAlignment="1">
      <alignment vertical="center"/>
    </xf>
    <xf numFmtId="0" fontId="25" fillId="0" borderId="0" xfId="12" applyFont="1" applyAlignment="1">
      <alignment vertical="center"/>
    </xf>
    <xf numFmtId="0" fontId="17" fillId="0" borderId="3" xfId="12" applyFont="1" applyBorder="1" applyAlignment="1">
      <alignment horizontal="center" vertical="center"/>
    </xf>
    <xf numFmtId="0" fontId="17" fillId="0" borderId="5" xfId="12" applyFont="1" applyBorder="1" applyAlignment="1">
      <alignment horizontal="center" vertical="center"/>
    </xf>
    <xf numFmtId="0" fontId="17" fillId="0" borderId="4" xfId="12" applyFont="1" applyBorder="1" applyAlignment="1">
      <alignment horizontal="center" vertical="center"/>
    </xf>
    <xf numFmtId="0" fontId="3" fillId="0" borderId="0" xfId="12" applyAlignment="1">
      <alignment vertical="center"/>
    </xf>
    <xf numFmtId="0" fontId="4" fillId="0" borderId="2" xfId="12" applyFont="1" applyBorder="1" applyAlignment="1">
      <alignment vertical="center" wrapText="1"/>
    </xf>
    <xf numFmtId="49" fontId="6" fillId="0" borderId="2" xfId="13" applyNumberFormat="1" applyFont="1" applyBorder="1" applyAlignment="1">
      <alignment horizontal="center" vertical="center" wrapText="1"/>
    </xf>
    <xf numFmtId="0" fontId="5" fillId="0" borderId="1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4" fillId="0" borderId="1" xfId="12" applyFont="1" applyBorder="1" applyAlignment="1">
      <alignment vertical="center" wrapText="1"/>
    </xf>
    <xf numFmtId="3" fontId="4" fillId="0" borderId="6" xfId="13" applyNumberFormat="1" applyFont="1" applyBorder="1" applyAlignment="1">
      <alignment horizontal="right" vertical="center" wrapText="1"/>
    </xf>
    <xf numFmtId="3" fontId="5" fillId="0" borderId="6" xfId="13" applyNumberFormat="1" applyFont="1" applyBorder="1" applyAlignment="1">
      <alignment horizontal="right" vertical="center" wrapText="1"/>
    </xf>
    <xf numFmtId="0" fontId="4" fillId="0" borderId="6" xfId="12" applyFont="1" applyBorder="1" applyAlignment="1">
      <alignment vertical="center" wrapText="1"/>
    </xf>
    <xf numFmtId="0" fontId="4" fillId="0" borderId="1" xfId="12" quotePrefix="1" applyFont="1" applyBorder="1" applyAlignment="1">
      <alignment vertical="center" wrapText="1"/>
    </xf>
    <xf numFmtId="0" fontId="3" fillId="0" borderId="2" xfId="12" applyBorder="1" applyAlignment="1">
      <alignment vertical="center"/>
    </xf>
    <xf numFmtId="3" fontId="20" fillId="0" borderId="2" xfId="12" applyNumberFormat="1" applyFont="1" applyBorder="1" applyAlignment="1">
      <alignment vertical="center"/>
    </xf>
    <xf numFmtId="0" fontId="11" fillId="0" borderId="2" xfId="12" applyFont="1" applyBorder="1" applyAlignment="1">
      <alignment vertical="center"/>
    </xf>
    <xf numFmtId="0" fontId="26" fillId="0" borderId="2" xfId="12" applyFont="1" applyBorder="1" applyAlignment="1">
      <alignment vertical="center"/>
    </xf>
    <xf numFmtId="0" fontId="15" fillId="0" borderId="2" xfId="12" applyFont="1" applyBorder="1" applyAlignment="1">
      <alignment vertical="center"/>
    </xf>
    <xf numFmtId="0" fontId="5" fillId="0" borderId="2" xfId="12" applyFont="1" applyBorder="1" applyAlignment="1">
      <alignment vertical="center" wrapText="1"/>
    </xf>
    <xf numFmtId="166" fontId="4" fillId="0" borderId="6" xfId="13" applyNumberFormat="1" applyFont="1" applyBorder="1" applyAlignment="1">
      <alignment horizontal="right" vertical="center" wrapText="1"/>
    </xf>
    <xf numFmtId="0" fontId="5" fillId="0" borderId="1" xfId="16" applyFont="1" applyBorder="1" applyAlignment="1">
      <alignment vertical="center" wrapText="1"/>
    </xf>
    <xf numFmtId="0" fontId="5" fillId="0" borderId="7" xfId="12" applyFont="1" applyBorder="1" applyAlignment="1">
      <alignment horizontal="right" vertical="center" wrapText="1"/>
    </xf>
    <xf numFmtId="0" fontId="4" fillId="0" borderId="1" xfId="16" applyFont="1" applyBorder="1" applyAlignment="1">
      <alignment vertical="center" wrapText="1"/>
    </xf>
    <xf numFmtId="4" fontId="4" fillId="0" borderId="6" xfId="13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20">
    <cellStyle name="1000-sep (2 dec) 2" xfId="1" xr:uid="{00000000-0005-0000-0000-000000000000}"/>
    <cellStyle name="1000-sep (2 dec) 3" xfId="2" xr:uid="{00000000-0005-0000-0000-000001000000}"/>
    <cellStyle name="Komma 2" xfId="3" xr:uid="{00000000-0005-0000-0000-000003000000}"/>
    <cellStyle name="Komma 2 2" xfId="18" xr:uid="{3BAC26F0-37CF-4BCE-8D11-D6B6BC6D6A6A}"/>
    <cellStyle name="Komma 3" xfId="4" xr:uid="{00000000-0005-0000-0000-000004000000}"/>
    <cellStyle name="Komma 3 2" xfId="8" xr:uid="{90C9D0BB-4B5D-4A82-8F68-323377486B2D}"/>
    <cellStyle name="Komma 3 3" xfId="19" xr:uid="{15128A57-47E7-4D76-A170-019365D34BAB}"/>
    <cellStyle name="Komma 4" xfId="7" xr:uid="{00000000-0005-0000-0000-000005000000}"/>
    <cellStyle name="Komma 5" xfId="13" xr:uid="{BD072A96-2CC4-4964-A60D-9654F2B7EDE8}"/>
    <cellStyle name="Link 2" xfId="9" xr:uid="{95AAE1AF-5E2C-46AA-B396-076F10365C76}"/>
    <cellStyle name="Normal" xfId="0" builtinId="0"/>
    <cellStyle name="Normal 2" xfId="5" xr:uid="{00000000-0005-0000-0000-000007000000}"/>
    <cellStyle name="Normal 2 2" xfId="10" xr:uid="{6C9F09DE-1F40-448B-8FFD-8F5622903112}"/>
    <cellStyle name="Normal 2 3" xfId="14" xr:uid="{BCDF4206-73FA-4BC0-A314-BE42A348B77E}"/>
    <cellStyle name="Normal 3" xfId="6" xr:uid="{00000000-0005-0000-0000-000008000000}"/>
    <cellStyle name="Normal 3 2" xfId="17" xr:uid="{F445F931-418E-41EC-9A49-E714C8AD44B5}"/>
    <cellStyle name="Normal 4" xfId="12" xr:uid="{8A8FF170-2CA7-42AD-988D-60CE75E7F333}"/>
    <cellStyle name="Normal 5" xfId="15" xr:uid="{7A5DF0AF-C04C-47B6-9650-4E2578D46DCA}"/>
    <cellStyle name="Normal 6" xfId="16" xr:uid="{BFB12555-2169-44A4-A1EA-DC3CBB8802C0}"/>
    <cellStyle name="Procent 2" xfId="11" xr:uid="{285E5B74-9245-42B7-9191-9252E635CB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1580-23E7-470A-ADD9-ED738052D8D3}">
  <sheetPr>
    <pageSetUpPr fitToPage="1"/>
  </sheetPr>
  <dimension ref="A1:F126"/>
  <sheetViews>
    <sheetView tabSelected="1" zoomScaleNormal="100" workbookViewId="0">
      <selection activeCell="A2" sqref="A2"/>
    </sheetView>
  </sheetViews>
  <sheetFormatPr defaultColWidth="8.85546875" defaultRowHeight="15" customHeight="1" x14ac:dyDescent="0.25"/>
  <cols>
    <col min="1" max="1" width="35.5703125" style="2" customWidth="1"/>
    <col min="2" max="4" width="12.85546875" style="2" customWidth="1"/>
    <col min="5" max="6" width="8.85546875" style="1" customWidth="1"/>
    <col min="7" max="16384" width="8.85546875" style="2"/>
  </cols>
  <sheetData>
    <row r="1" spans="1:6" ht="23.25" customHeight="1" thickBot="1" x14ac:dyDescent="0.3">
      <c r="A1" s="59" t="s">
        <v>65</v>
      </c>
      <c r="B1" s="60"/>
      <c r="C1" s="60"/>
      <c r="D1" s="61"/>
    </row>
    <row r="2" spans="1:6" ht="15" customHeight="1" x14ac:dyDescent="0.25">
      <c r="A2" s="62"/>
      <c r="B2" s="62"/>
      <c r="C2" s="62"/>
      <c r="D2" s="62"/>
    </row>
    <row r="3" spans="1:6" ht="15" customHeight="1" x14ac:dyDescent="0.25">
      <c r="A3" s="63" t="s">
        <v>69</v>
      </c>
      <c r="B3" s="64" t="s">
        <v>66</v>
      </c>
      <c r="C3" s="64" t="s">
        <v>67</v>
      </c>
      <c r="D3" s="64" t="s">
        <v>68</v>
      </c>
    </row>
    <row r="4" spans="1:6" ht="15" customHeight="1" x14ac:dyDescent="0.25">
      <c r="A4" s="65" t="s">
        <v>22</v>
      </c>
      <c r="B4" s="66"/>
      <c r="C4" s="66"/>
      <c r="D4" s="66"/>
    </row>
    <row r="5" spans="1:6" ht="15" customHeight="1" x14ac:dyDescent="0.25">
      <c r="A5" s="67" t="s">
        <v>10</v>
      </c>
      <c r="B5" s="68">
        <f>7054*7.45</f>
        <v>52552.3</v>
      </c>
      <c r="C5" s="68">
        <f>5995*7.45</f>
        <v>44662.75</v>
      </c>
      <c r="D5" s="68">
        <f>1474*7.45</f>
        <v>10981.300000000001</v>
      </c>
      <c r="E5" s="3"/>
    </row>
    <row r="6" spans="1:6" ht="15" customHeight="1" x14ac:dyDescent="0.25">
      <c r="A6" s="67" t="s">
        <v>70</v>
      </c>
      <c r="B6" s="68">
        <f>-5243*7.45</f>
        <v>-39060.35</v>
      </c>
      <c r="C6" s="68">
        <f>-4454*7.45</f>
        <v>-33182.300000000003</v>
      </c>
      <c r="D6" s="68">
        <f>-1098*7.45</f>
        <v>-8180.1</v>
      </c>
      <c r="E6" s="3"/>
    </row>
    <row r="7" spans="1:6" ht="15" customHeight="1" x14ac:dyDescent="0.25">
      <c r="A7" s="65" t="s">
        <v>71</v>
      </c>
      <c r="B7" s="69">
        <f>B5+B6</f>
        <v>13491.950000000004</v>
      </c>
      <c r="C7" s="69">
        <f>C5+C6</f>
        <v>11480.449999999997</v>
      </c>
      <c r="D7" s="69">
        <f>D5+D6</f>
        <v>2801.2000000000007</v>
      </c>
      <c r="E7" s="3"/>
    </row>
    <row r="8" spans="1:6" ht="15" customHeight="1" x14ac:dyDescent="0.25">
      <c r="A8" s="67" t="s">
        <v>72</v>
      </c>
      <c r="B8" s="68">
        <f>-903*7.45</f>
        <v>-6727.35</v>
      </c>
      <c r="C8" s="68">
        <f>-721*7.45</f>
        <v>-5371.45</v>
      </c>
      <c r="D8" s="68">
        <f>-171*7.45</f>
        <v>-1273.95</v>
      </c>
      <c r="E8" s="3"/>
    </row>
    <row r="9" spans="1:6" ht="15" customHeight="1" x14ac:dyDescent="0.25">
      <c r="A9" s="67" t="s">
        <v>73</v>
      </c>
      <c r="B9" s="68">
        <f>-517*7.45</f>
        <v>-3851.65</v>
      </c>
      <c r="C9" s="68">
        <f>-361*7.45</f>
        <v>-2689.4500000000003</v>
      </c>
      <c r="D9" s="68">
        <f>-104*7.45</f>
        <v>-774.80000000000007</v>
      </c>
      <c r="E9" s="3"/>
    </row>
    <row r="10" spans="1:6" ht="15" customHeight="1" x14ac:dyDescent="0.25">
      <c r="A10" s="65" t="s">
        <v>76</v>
      </c>
      <c r="B10" s="69">
        <f>B7+B8+B9</f>
        <v>2912.9500000000039</v>
      </c>
      <c r="C10" s="69">
        <f>C7+C8+C9</f>
        <v>3419.549999999997</v>
      </c>
      <c r="D10" s="69">
        <f>D7+D8+D9</f>
        <v>752.45000000000061</v>
      </c>
      <c r="E10" s="3"/>
    </row>
    <row r="11" spans="1:6" s="5" customFormat="1" ht="15" customHeight="1" x14ac:dyDescent="0.25">
      <c r="A11" s="67" t="s">
        <v>75</v>
      </c>
      <c r="B11" s="68">
        <f>-203*7.45</f>
        <v>-1512.3500000000001</v>
      </c>
      <c r="C11" s="68">
        <f>-171*7.45</f>
        <v>-1273.95</v>
      </c>
      <c r="D11" s="68">
        <f>-37*7.45</f>
        <v>-275.65000000000003</v>
      </c>
      <c r="E11" s="4"/>
      <c r="F11" s="4"/>
    </row>
    <row r="12" spans="1:6" ht="15" customHeight="1" x14ac:dyDescent="0.25">
      <c r="A12" s="65" t="s">
        <v>74</v>
      </c>
      <c r="B12" s="69">
        <f>B10+B11</f>
        <v>1400.6000000000038</v>
      </c>
      <c r="C12" s="69">
        <f>C10+C11</f>
        <v>2145.5999999999967</v>
      </c>
      <c r="D12" s="69">
        <f>D10+D11</f>
        <v>476.80000000000058</v>
      </c>
    </row>
    <row r="13" spans="1:6" ht="15" customHeight="1" x14ac:dyDescent="0.25">
      <c r="A13" s="67" t="s">
        <v>77</v>
      </c>
      <c r="B13" s="68">
        <f>-97*7.45</f>
        <v>-722.65</v>
      </c>
      <c r="C13" s="68">
        <f>-102*7.45</f>
        <v>-759.9</v>
      </c>
      <c r="D13" s="68">
        <f>-24*7.45</f>
        <v>-178.8</v>
      </c>
    </row>
    <row r="14" spans="1:6" ht="15" customHeight="1" x14ac:dyDescent="0.25">
      <c r="A14" s="65" t="s">
        <v>24</v>
      </c>
      <c r="B14" s="69">
        <f>B12+B13</f>
        <v>677.9500000000038</v>
      </c>
      <c r="C14" s="69">
        <f>C12+C13</f>
        <v>1385.6999999999966</v>
      </c>
      <c r="D14" s="69">
        <f>D12+D13</f>
        <v>298.00000000000057</v>
      </c>
    </row>
    <row r="15" spans="1:6" ht="15" customHeight="1" x14ac:dyDescent="0.25">
      <c r="A15" s="67"/>
      <c r="B15" s="70"/>
      <c r="C15" s="68"/>
      <c r="D15" s="68"/>
    </row>
    <row r="16" spans="1:6" ht="15" customHeight="1" x14ac:dyDescent="0.25">
      <c r="A16" s="65" t="s">
        <v>79</v>
      </c>
      <c r="B16" s="66"/>
      <c r="C16" s="68"/>
      <c r="D16" s="68"/>
    </row>
    <row r="17" spans="1:4" ht="15" customHeight="1" x14ac:dyDescent="0.25">
      <c r="A17" s="71" t="s">
        <v>9</v>
      </c>
      <c r="B17" s="68">
        <f>4133*7.45</f>
        <v>30790.850000000002</v>
      </c>
      <c r="C17" s="68">
        <f>3260*7.45</f>
        <v>24287</v>
      </c>
      <c r="D17" s="68">
        <f>3029*7.45</f>
        <v>22566.05</v>
      </c>
    </row>
    <row r="18" spans="1:4" ht="15" customHeight="1" x14ac:dyDescent="0.25">
      <c r="A18" s="67" t="s">
        <v>21</v>
      </c>
      <c r="B18" s="68">
        <f>2324*7.45</f>
        <v>17313.8</v>
      </c>
      <c r="C18" s="68">
        <f>1682*7.45</f>
        <v>12530.9</v>
      </c>
      <c r="D18" s="68">
        <f>1402*7.45</f>
        <v>10444.9</v>
      </c>
    </row>
    <row r="19" spans="1:4" ht="15" customHeight="1" x14ac:dyDescent="0.25">
      <c r="A19" s="65" t="s">
        <v>0</v>
      </c>
      <c r="B19" s="69">
        <f>B17+B18</f>
        <v>48104.65</v>
      </c>
      <c r="C19" s="69">
        <f>C17+C18</f>
        <v>36817.9</v>
      </c>
      <c r="D19" s="69">
        <f>D17+D18</f>
        <v>33010.949999999997</v>
      </c>
    </row>
    <row r="20" spans="1:4" ht="15" customHeight="1" x14ac:dyDescent="0.25">
      <c r="A20" s="72"/>
      <c r="B20" s="73"/>
      <c r="C20" s="73"/>
      <c r="D20" s="73"/>
    </row>
    <row r="21" spans="1:4" ht="15" customHeight="1" x14ac:dyDescent="0.25">
      <c r="A21" s="74" t="s">
        <v>20</v>
      </c>
      <c r="B21" s="68">
        <f>858*7.45</f>
        <v>6392.1</v>
      </c>
      <c r="C21" s="68">
        <f>692*7.45</f>
        <v>5155.4000000000005</v>
      </c>
      <c r="D21" s="68">
        <f>541*7.45</f>
        <v>4030.4500000000003</v>
      </c>
    </row>
    <row r="22" spans="1:4" ht="15" customHeight="1" x14ac:dyDescent="0.25">
      <c r="A22" s="74" t="s">
        <v>78</v>
      </c>
      <c r="B22" s="68">
        <f>5599*7.45</f>
        <v>41712.550000000003</v>
      </c>
      <c r="C22" s="68">
        <f>4250*7.45</f>
        <v>31662.5</v>
      </c>
      <c r="D22" s="68">
        <f>3890*7.45</f>
        <v>28980.5</v>
      </c>
    </row>
    <row r="23" spans="1:4" ht="15" customHeight="1" x14ac:dyDescent="0.25">
      <c r="A23" s="75" t="s">
        <v>1</v>
      </c>
      <c r="B23" s="69">
        <f>B21+B22</f>
        <v>48104.65</v>
      </c>
      <c r="C23" s="69">
        <f>C21+C22</f>
        <v>36817.9</v>
      </c>
      <c r="D23" s="69">
        <f>D21+D22</f>
        <v>33010.949999999997</v>
      </c>
    </row>
    <row r="24" spans="1:4" ht="15" customHeight="1" x14ac:dyDescent="0.25">
      <c r="A24" s="76"/>
      <c r="B24" s="70"/>
      <c r="C24" s="70"/>
      <c r="D24" s="70"/>
    </row>
    <row r="25" spans="1:4" ht="15" customHeight="1" x14ac:dyDescent="0.25">
      <c r="A25" s="77" t="s">
        <v>80</v>
      </c>
      <c r="B25" s="66"/>
      <c r="C25" s="70"/>
      <c r="D25" s="78"/>
    </row>
    <row r="26" spans="1:4" ht="15" customHeight="1" x14ac:dyDescent="0.25">
      <c r="A26" s="67" t="s">
        <v>8</v>
      </c>
      <c r="B26" s="68">
        <f>1087*7.45</f>
        <v>8098.1500000000005</v>
      </c>
      <c r="C26" s="68">
        <f>813*7.45</f>
        <v>6056.85</v>
      </c>
      <c r="D26" s="68">
        <f>553*7.45</f>
        <v>4119.8500000000004</v>
      </c>
    </row>
    <row r="27" spans="1:4" ht="15" customHeight="1" x14ac:dyDescent="0.25">
      <c r="A27" s="67" t="s">
        <v>2</v>
      </c>
      <c r="B27" s="68">
        <f>823*7.45</f>
        <v>6131.35</v>
      </c>
      <c r="C27" s="68">
        <f>569*7.45</f>
        <v>4239.05</v>
      </c>
      <c r="D27" s="68">
        <f>491*7.45</f>
        <v>3657.9500000000003</v>
      </c>
    </row>
    <row r="28" spans="1:4" ht="15" customHeight="1" x14ac:dyDescent="0.25">
      <c r="A28" s="67" t="s">
        <v>81</v>
      </c>
      <c r="B28" s="68">
        <f>1948*7.45</f>
        <v>14512.6</v>
      </c>
      <c r="C28" s="68">
        <f>1536*7.45</f>
        <v>11443.2</v>
      </c>
      <c r="D28" s="68">
        <f>1333*7.45</f>
        <v>9930.85</v>
      </c>
    </row>
    <row r="29" spans="1:4" ht="15" customHeight="1" x14ac:dyDescent="0.25">
      <c r="A29" s="67"/>
      <c r="B29" s="70"/>
      <c r="C29" s="68"/>
      <c r="D29" s="68"/>
    </row>
    <row r="30" spans="1:4" ht="15" customHeight="1" x14ac:dyDescent="0.25">
      <c r="A30" s="79" t="s">
        <v>19</v>
      </c>
      <c r="B30" s="66"/>
      <c r="C30" s="80"/>
      <c r="D30" s="80"/>
    </row>
    <row r="31" spans="1:4" ht="15" customHeight="1" x14ac:dyDescent="0.25">
      <c r="A31" s="81" t="s">
        <v>18</v>
      </c>
      <c r="B31" s="78">
        <f>B12*100/B19</f>
        <v>2.9115688400185924</v>
      </c>
      <c r="C31" s="78">
        <f t="shared" ref="C31:D31" si="0">C12*100/C19</f>
        <v>5.8276001618777737</v>
      </c>
      <c r="D31" s="78">
        <f t="shared" si="0"/>
        <v>1.4443692168810671</v>
      </c>
    </row>
    <row r="32" spans="1:4" ht="15" customHeight="1" x14ac:dyDescent="0.25">
      <c r="A32" s="81" t="s">
        <v>17</v>
      </c>
      <c r="B32" s="78">
        <f>B12*100/B5</f>
        <v>2.6651545222568824</v>
      </c>
      <c r="C32" s="78">
        <f t="shared" ref="C32:D32" si="1">C12*100/C5</f>
        <v>4.8040033361134205</v>
      </c>
      <c r="D32" s="78">
        <f t="shared" si="1"/>
        <v>4.3419267299864366</v>
      </c>
    </row>
    <row r="33" spans="1:4" ht="15" customHeight="1" x14ac:dyDescent="0.25">
      <c r="A33" s="81" t="s">
        <v>16</v>
      </c>
      <c r="B33" s="82">
        <f>B5/B19</f>
        <v>1.0924577977388881</v>
      </c>
      <c r="C33" s="82">
        <f t="shared" ref="C33:D33" si="2">C5/C19</f>
        <v>1.2130716309186564</v>
      </c>
      <c r="D33" s="82">
        <f t="shared" si="2"/>
        <v>0.3326562852629204</v>
      </c>
    </row>
    <row r="34" spans="1:4" ht="15" customHeight="1" x14ac:dyDescent="0.25">
      <c r="A34" s="81" t="s">
        <v>15</v>
      </c>
      <c r="B34" s="78">
        <f>-B13*100/B22</f>
        <v>1.7324522236113591</v>
      </c>
      <c r="C34" s="78">
        <f t="shared" ref="C34:D34" si="3">-C13*100/C22</f>
        <v>2.4</v>
      </c>
      <c r="D34" s="78">
        <f t="shared" si="3"/>
        <v>0.61696658097686374</v>
      </c>
    </row>
    <row r="35" spans="1:4" ht="15" customHeight="1" x14ac:dyDescent="0.25">
      <c r="A35" s="81" t="s">
        <v>14</v>
      </c>
      <c r="B35" s="78">
        <f>B14*100/B21</f>
        <v>10.606060606060664</v>
      </c>
      <c r="C35" s="78">
        <f t="shared" ref="C35:D35" si="4">C14*100/C21</f>
        <v>26.878612716762934</v>
      </c>
      <c r="D35" s="78">
        <f t="shared" si="4"/>
        <v>7.3937153419593482</v>
      </c>
    </row>
    <row r="36" spans="1:4" ht="15" customHeight="1" x14ac:dyDescent="0.25">
      <c r="A36" s="81" t="s">
        <v>13</v>
      </c>
      <c r="B36" s="78">
        <f>B22/B21</f>
        <v>6.5256410256410255</v>
      </c>
      <c r="C36" s="78">
        <f t="shared" ref="C36:D36" si="5">C22/C21</f>
        <v>6.1416184971098255</v>
      </c>
      <c r="D36" s="78">
        <f t="shared" si="5"/>
        <v>7.1903881700554519</v>
      </c>
    </row>
    <row r="37" spans="1:4" ht="15" customHeight="1" x14ac:dyDescent="0.25">
      <c r="A37" s="81"/>
      <c r="B37" s="83"/>
      <c r="C37" s="78"/>
      <c r="D37" s="78"/>
    </row>
    <row r="38" spans="1:4" ht="15" customHeight="1" x14ac:dyDescent="0.25">
      <c r="A38" s="79" t="s">
        <v>12</v>
      </c>
      <c r="B38" s="84"/>
      <c r="C38" s="78"/>
      <c r="D38" s="78"/>
    </row>
    <row r="39" spans="1:4" ht="15" customHeight="1" x14ac:dyDescent="0.25">
      <c r="A39" s="81" t="s">
        <v>10</v>
      </c>
      <c r="B39" s="68">
        <f>B5*100/D5</f>
        <v>478.56173677069194</v>
      </c>
      <c r="C39" s="68">
        <f>C5*100/D5</f>
        <v>406.71641791044772</v>
      </c>
      <c r="D39" s="68">
        <v>100</v>
      </c>
    </row>
    <row r="40" spans="1:4" ht="15" customHeight="1" x14ac:dyDescent="0.25">
      <c r="A40" s="81" t="s">
        <v>70</v>
      </c>
      <c r="B40" s="68">
        <f>B6*100/D6</f>
        <v>477.50455373406191</v>
      </c>
      <c r="C40" s="68">
        <f>C6*100/D6</f>
        <v>405.64663023679424</v>
      </c>
      <c r="D40" s="68">
        <v>100</v>
      </c>
    </row>
    <row r="41" spans="1:4" ht="15" customHeight="1" x14ac:dyDescent="0.25">
      <c r="A41" s="81" t="s">
        <v>72</v>
      </c>
      <c r="B41" s="68">
        <f>B8*100/D8</f>
        <v>528.07017543859649</v>
      </c>
      <c r="C41" s="68">
        <f>C8*100/D8</f>
        <v>421.63742690058479</v>
      </c>
      <c r="D41" s="68">
        <v>100</v>
      </c>
    </row>
    <row r="42" spans="1:4" ht="15" customHeight="1" x14ac:dyDescent="0.25">
      <c r="A42" s="81" t="s">
        <v>73</v>
      </c>
      <c r="B42" s="68">
        <f>B9*100/D9</f>
        <v>497.11538461538458</v>
      </c>
      <c r="C42" s="68">
        <f>C9*100/D9</f>
        <v>347.11538461538458</v>
      </c>
      <c r="D42" s="68">
        <v>100</v>
      </c>
    </row>
    <row r="43" spans="1:4" ht="15" customHeight="1" x14ac:dyDescent="0.25">
      <c r="A43" s="81" t="s">
        <v>75</v>
      </c>
      <c r="B43" s="68">
        <f>B11*100/D11</f>
        <v>548.64864864864853</v>
      </c>
      <c r="C43" s="68">
        <f>C11*100/D11</f>
        <v>462.16216216216213</v>
      </c>
      <c r="D43" s="68">
        <v>100</v>
      </c>
    </row>
    <row r="44" spans="1:4" ht="15" customHeight="1" x14ac:dyDescent="0.25">
      <c r="A44" s="81"/>
      <c r="B44" s="84"/>
      <c r="C44" s="68"/>
      <c r="D44" s="68"/>
    </row>
    <row r="45" spans="1:4" ht="15" customHeight="1" x14ac:dyDescent="0.25">
      <c r="A45" s="79" t="s">
        <v>11</v>
      </c>
      <c r="B45" s="68"/>
      <c r="C45" s="68"/>
      <c r="D45" s="68"/>
    </row>
    <row r="46" spans="1:4" ht="15" customHeight="1" x14ac:dyDescent="0.25">
      <c r="A46" s="81" t="s">
        <v>10</v>
      </c>
      <c r="B46" s="68">
        <f>B39</f>
        <v>478.56173677069194</v>
      </c>
      <c r="C46" s="68">
        <f>C39</f>
        <v>406.71641791044772</v>
      </c>
      <c r="D46" s="68">
        <v>100</v>
      </c>
    </row>
    <row r="47" spans="1:4" ht="15" customHeight="1" x14ac:dyDescent="0.25">
      <c r="A47" s="81" t="s">
        <v>9</v>
      </c>
      <c r="B47" s="68">
        <f>B17*100/D17</f>
        <v>136.44767249917464</v>
      </c>
      <c r="C47" s="68">
        <f>C17*100/D17</f>
        <v>107.62627930009904</v>
      </c>
      <c r="D47" s="68">
        <v>100</v>
      </c>
    </row>
    <row r="48" spans="1:4" ht="15" customHeight="1" x14ac:dyDescent="0.25">
      <c r="A48" s="81" t="s">
        <v>8</v>
      </c>
      <c r="B48" s="68">
        <f>B26*100/D26</f>
        <v>196.56419529837248</v>
      </c>
      <c r="C48" s="68">
        <f>C26*100/D26</f>
        <v>147.01627486437613</v>
      </c>
      <c r="D48" s="68">
        <v>100</v>
      </c>
    </row>
    <row r="49" spans="1:4" ht="15" customHeight="1" x14ac:dyDescent="0.25">
      <c r="A49" s="81" t="s">
        <v>2</v>
      </c>
      <c r="B49" s="68">
        <f>B27*100/D27</f>
        <v>167.61710794297352</v>
      </c>
      <c r="C49" s="68">
        <f>C27*100/D27</f>
        <v>115.88594704684317</v>
      </c>
      <c r="D49" s="68">
        <v>100</v>
      </c>
    </row>
    <row r="50" spans="1:4" ht="15" customHeight="1" x14ac:dyDescent="0.25">
      <c r="A50" s="81"/>
      <c r="B50" s="84"/>
      <c r="C50" s="68"/>
      <c r="D50" s="68"/>
    </row>
    <row r="51" spans="1:4" ht="15" customHeight="1" x14ac:dyDescent="0.25">
      <c r="A51" s="79" t="s">
        <v>7</v>
      </c>
      <c r="B51" s="78"/>
      <c r="C51" s="78"/>
      <c r="D51" s="78"/>
    </row>
    <row r="52" spans="1:4" ht="15" customHeight="1" x14ac:dyDescent="0.25">
      <c r="A52" s="81" t="s">
        <v>6</v>
      </c>
      <c r="B52" s="78">
        <f>B21*100/B19</f>
        <v>13.287904599659283</v>
      </c>
      <c r="C52" s="78">
        <f>C21*100/C19</f>
        <v>14.002428166734116</v>
      </c>
      <c r="D52" s="78">
        <f>D21*100/D19</f>
        <v>12.209433536447756</v>
      </c>
    </row>
    <row r="53" spans="1:4" ht="15" customHeight="1" x14ac:dyDescent="0.25">
      <c r="A53" s="81" t="s">
        <v>5</v>
      </c>
      <c r="B53" s="78">
        <f>100-B52</f>
        <v>86.712095400340715</v>
      </c>
      <c r="C53" s="78">
        <f>100-C52</f>
        <v>85.99757183326588</v>
      </c>
      <c r="D53" s="78">
        <f>100-D52</f>
        <v>87.790566463552238</v>
      </c>
    </row>
    <row r="54" spans="1:4" ht="15" customHeight="1" x14ac:dyDescent="0.25">
      <c r="A54" s="81" t="s">
        <v>4</v>
      </c>
      <c r="B54" s="78">
        <f>B18*100/B28</f>
        <v>119.30184804928132</v>
      </c>
      <c r="C54" s="78">
        <f>C18*100/C28</f>
        <v>109.50520833333333</v>
      </c>
      <c r="D54" s="78">
        <f>D18*100/D28</f>
        <v>105.17629407351838</v>
      </c>
    </row>
    <row r="55" spans="1:4" s="1" customFormat="1" ht="15" customHeight="1" x14ac:dyDescent="0.2">
      <c r="A55" s="58" t="s">
        <v>82</v>
      </c>
      <c r="B55" s="56"/>
      <c r="C55" s="57"/>
      <c r="D55" s="57"/>
    </row>
    <row r="56" spans="1:4" s="1" customFormat="1" ht="15" customHeight="1" x14ac:dyDescent="0.2">
      <c r="A56" s="7" t="s">
        <v>23</v>
      </c>
      <c r="B56" s="7"/>
      <c r="C56" s="6"/>
      <c r="D56" s="6"/>
    </row>
    <row r="57" spans="1:4" s="1" customFormat="1" ht="15" customHeight="1" x14ac:dyDescent="0.2"/>
    <row r="58" spans="1:4" s="1" customFormat="1" ht="15" customHeight="1" x14ac:dyDescent="0.2"/>
    <row r="59" spans="1:4" s="1" customFormat="1" ht="15" customHeight="1" x14ac:dyDescent="0.2"/>
    <row r="60" spans="1:4" s="1" customFormat="1" ht="15" customHeight="1" x14ac:dyDescent="0.2"/>
    <row r="61" spans="1:4" s="1" customFormat="1" ht="15" customHeight="1" x14ac:dyDescent="0.2"/>
    <row r="62" spans="1:4" s="1" customFormat="1" ht="15" customHeight="1" x14ac:dyDescent="0.2"/>
    <row r="63" spans="1:4" s="1" customFormat="1" ht="15" customHeight="1" x14ac:dyDescent="0.2"/>
    <row r="64" spans="1:4" s="1" customFormat="1" ht="15" customHeight="1" x14ac:dyDescent="0.2"/>
    <row r="65" s="1" customFormat="1" ht="15" customHeight="1" x14ac:dyDescent="0.2"/>
    <row r="66" s="1" customFormat="1" ht="15" customHeight="1" x14ac:dyDescent="0.2"/>
    <row r="67" s="1" customFormat="1" ht="15" customHeight="1" x14ac:dyDescent="0.2"/>
    <row r="68" s="1" customFormat="1" ht="15" customHeight="1" x14ac:dyDescent="0.2"/>
    <row r="69" s="1" customFormat="1" ht="15" customHeight="1" x14ac:dyDescent="0.2"/>
    <row r="70" s="1" customFormat="1" ht="15" customHeight="1" x14ac:dyDescent="0.2"/>
    <row r="71" s="1" customFormat="1" ht="15" customHeight="1" x14ac:dyDescent="0.2"/>
    <row r="72" s="1" customFormat="1" ht="15" customHeight="1" x14ac:dyDescent="0.2"/>
    <row r="73" s="1" customFormat="1" ht="15" customHeight="1" x14ac:dyDescent="0.2"/>
    <row r="74" s="1" customFormat="1" ht="15" customHeight="1" x14ac:dyDescent="0.2"/>
    <row r="75" s="1" customFormat="1" ht="15" customHeight="1" x14ac:dyDescent="0.2"/>
    <row r="76" s="1" customFormat="1" ht="15" customHeight="1" x14ac:dyDescent="0.2"/>
    <row r="77" s="1" customFormat="1" ht="15" customHeight="1" x14ac:dyDescent="0.2"/>
    <row r="78" s="1" customFormat="1" ht="15" customHeight="1" x14ac:dyDescent="0.2"/>
    <row r="79" s="1" customFormat="1" ht="15" customHeight="1" x14ac:dyDescent="0.2"/>
    <row r="80" s="1" customFormat="1" ht="15" customHeight="1" x14ac:dyDescent="0.2"/>
    <row r="81" s="1" customFormat="1" ht="15" customHeight="1" x14ac:dyDescent="0.2"/>
    <row r="82" s="1" customFormat="1" ht="15" customHeight="1" x14ac:dyDescent="0.2"/>
    <row r="83" s="1" customFormat="1" ht="15" customHeight="1" x14ac:dyDescent="0.2"/>
    <row r="84" s="1" customFormat="1" ht="15" customHeight="1" x14ac:dyDescent="0.2"/>
    <row r="85" s="1" customFormat="1" ht="15" customHeight="1" x14ac:dyDescent="0.2"/>
    <row r="86" s="1" customFormat="1" ht="15" customHeight="1" x14ac:dyDescent="0.2"/>
    <row r="87" s="1" customFormat="1" ht="15" customHeight="1" x14ac:dyDescent="0.2"/>
    <row r="88" s="1" customFormat="1" ht="15" customHeight="1" x14ac:dyDescent="0.2"/>
    <row r="89" s="1" customFormat="1" ht="15" customHeight="1" x14ac:dyDescent="0.2"/>
    <row r="90" s="1" customFormat="1" ht="15" customHeight="1" x14ac:dyDescent="0.2"/>
    <row r="91" s="1" customFormat="1" ht="15" customHeight="1" x14ac:dyDescent="0.2"/>
    <row r="92" s="1" customFormat="1" ht="15" customHeight="1" x14ac:dyDescent="0.2"/>
    <row r="93" s="1" customFormat="1" ht="15" customHeight="1" x14ac:dyDescent="0.2"/>
    <row r="94" s="1" customFormat="1" ht="15" customHeight="1" x14ac:dyDescent="0.2"/>
    <row r="95" s="1" customFormat="1" ht="15" customHeight="1" x14ac:dyDescent="0.2"/>
    <row r="96" s="1" customFormat="1" ht="15" customHeight="1" x14ac:dyDescent="0.2"/>
    <row r="97" s="1" customFormat="1" ht="15" customHeight="1" x14ac:dyDescent="0.2"/>
    <row r="98" s="1" customFormat="1" ht="15" customHeight="1" x14ac:dyDescent="0.2"/>
    <row r="99" s="1" customFormat="1" ht="15" customHeight="1" x14ac:dyDescent="0.2"/>
    <row r="100" s="1" customFormat="1" ht="15" customHeight="1" x14ac:dyDescent="0.2"/>
    <row r="101" s="1" customFormat="1" ht="15" customHeight="1" x14ac:dyDescent="0.2"/>
    <row r="102" s="1" customFormat="1" ht="15" customHeight="1" x14ac:dyDescent="0.2"/>
    <row r="103" s="1" customFormat="1" ht="15" customHeight="1" x14ac:dyDescent="0.2"/>
    <row r="104" s="1" customFormat="1" ht="15" customHeight="1" x14ac:dyDescent="0.2"/>
    <row r="105" s="1" customFormat="1" ht="15" customHeight="1" x14ac:dyDescent="0.2"/>
    <row r="106" s="1" customFormat="1" ht="15" customHeight="1" x14ac:dyDescent="0.2"/>
    <row r="107" s="1" customFormat="1" ht="15" customHeight="1" x14ac:dyDescent="0.2"/>
    <row r="108" s="1" customFormat="1" ht="15" customHeight="1" x14ac:dyDescent="0.2"/>
    <row r="109" s="1" customFormat="1" ht="15" customHeight="1" x14ac:dyDescent="0.2"/>
    <row r="110" s="1" customFormat="1" ht="15" customHeight="1" x14ac:dyDescent="0.2"/>
    <row r="111" s="1" customFormat="1" ht="15" customHeight="1" x14ac:dyDescent="0.2"/>
    <row r="112" s="1" customFormat="1" ht="15" customHeight="1" x14ac:dyDescent="0.2"/>
    <row r="113" s="1" customFormat="1" ht="15" customHeight="1" x14ac:dyDescent="0.2"/>
    <row r="114" s="1" customFormat="1" ht="15" customHeight="1" x14ac:dyDescent="0.2"/>
    <row r="115" s="1" customFormat="1" ht="15" customHeight="1" x14ac:dyDescent="0.2"/>
    <row r="116" s="1" customFormat="1" ht="15" customHeight="1" x14ac:dyDescent="0.2"/>
    <row r="117" s="1" customFormat="1" ht="15" customHeight="1" x14ac:dyDescent="0.2"/>
    <row r="118" s="1" customFormat="1" ht="15" customHeight="1" x14ac:dyDescent="0.2"/>
    <row r="119" s="1" customFormat="1" ht="15" customHeight="1" x14ac:dyDescent="0.2"/>
    <row r="120" s="1" customFormat="1" ht="15" customHeight="1" x14ac:dyDescent="0.2"/>
    <row r="121" s="1" customFormat="1" ht="15" customHeight="1" x14ac:dyDescent="0.2"/>
    <row r="122" s="1" customFormat="1" ht="15" customHeight="1" x14ac:dyDescent="0.2"/>
    <row r="123" s="1" customFormat="1" ht="15" customHeight="1" x14ac:dyDescent="0.2"/>
    <row r="124" s="1" customFormat="1" ht="15" customHeight="1" x14ac:dyDescent="0.2"/>
    <row r="125" s="1" customFormat="1" ht="15" customHeight="1" x14ac:dyDescent="0.2"/>
    <row r="126" s="1" customFormat="1" ht="15" customHeight="1" x14ac:dyDescent="0.2"/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DE54-6A22-4A2E-B0BE-DFB77420F629}">
  <dimension ref="A1:D266"/>
  <sheetViews>
    <sheetView zoomScaleNormal="100" workbookViewId="0">
      <selection sqref="A1:D1"/>
    </sheetView>
  </sheetViews>
  <sheetFormatPr defaultColWidth="10" defaultRowHeight="15" x14ac:dyDescent="0.2"/>
  <cols>
    <col min="1" max="1" width="33.42578125" style="32" customWidth="1"/>
    <col min="2" max="3" width="17.140625" style="32" customWidth="1"/>
    <col min="4" max="4" width="19.140625" style="32" customWidth="1"/>
    <col min="5" max="6" width="14.85546875" style="32" customWidth="1"/>
    <col min="7" max="7" width="10" style="32"/>
    <col min="8" max="8" width="13.42578125" style="32" bestFit="1" customWidth="1"/>
    <col min="9" max="16384" width="10" style="32"/>
  </cols>
  <sheetData>
    <row r="1" spans="1:4" ht="21" thickBot="1" x14ac:dyDescent="0.35">
      <c r="A1" s="43" t="s">
        <v>51</v>
      </c>
      <c r="B1" s="44"/>
      <c r="C1" s="44"/>
      <c r="D1" s="45"/>
    </row>
    <row r="2" spans="1:4" s="33" customFormat="1" ht="14.25" x14ac:dyDescent="0.2"/>
    <row r="3" spans="1:4" s="33" customFormat="1" x14ac:dyDescent="0.25">
      <c r="A3" s="34" t="s">
        <v>52</v>
      </c>
      <c r="B3" s="35"/>
    </row>
    <row r="4" spans="1:4" s="33" customFormat="1" ht="14.25" x14ac:dyDescent="0.2">
      <c r="A4" s="36" t="s">
        <v>53</v>
      </c>
      <c r="B4" s="37">
        <v>1260000</v>
      </c>
    </row>
    <row r="5" spans="1:4" s="33" customFormat="1" ht="14.25" x14ac:dyDescent="0.2">
      <c r="A5" s="38" t="s">
        <v>54</v>
      </c>
      <c r="B5" s="39">
        <v>2800000</v>
      </c>
    </row>
    <row r="6" spans="1:4" s="33" customFormat="1" x14ac:dyDescent="0.25">
      <c r="A6" s="34" t="s">
        <v>55</v>
      </c>
      <c r="B6" s="40"/>
    </row>
    <row r="7" spans="1:4" s="33" customFormat="1" ht="14.25" x14ac:dyDescent="0.2">
      <c r="A7" s="38" t="s">
        <v>56</v>
      </c>
      <c r="B7" s="39">
        <v>100</v>
      </c>
    </row>
    <row r="8" spans="1:4" s="33" customFormat="1" ht="14.25" x14ac:dyDescent="0.2">
      <c r="A8" s="36" t="s">
        <v>57</v>
      </c>
      <c r="B8" s="37">
        <v>15</v>
      </c>
    </row>
    <row r="9" spans="1:4" s="33" customFormat="1" x14ac:dyDescent="0.25">
      <c r="A9" s="34" t="s">
        <v>58</v>
      </c>
      <c r="B9" s="40"/>
    </row>
    <row r="10" spans="1:4" s="33" customFormat="1" ht="14.25" x14ac:dyDescent="0.2">
      <c r="A10" s="38" t="s">
        <v>56</v>
      </c>
      <c r="B10" s="39">
        <v>150</v>
      </c>
    </row>
    <row r="11" spans="1:4" s="33" customFormat="1" ht="14.25" x14ac:dyDescent="0.2">
      <c r="A11" s="36" t="s">
        <v>57</v>
      </c>
      <c r="B11" s="37">
        <v>25</v>
      </c>
    </row>
    <row r="12" spans="1:4" s="33" customFormat="1" x14ac:dyDescent="0.25">
      <c r="A12" s="34" t="s">
        <v>59</v>
      </c>
      <c r="B12" s="40"/>
    </row>
    <row r="13" spans="1:4" s="33" customFormat="1" ht="14.25" x14ac:dyDescent="0.2">
      <c r="A13" s="38" t="s">
        <v>60</v>
      </c>
      <c r="B13" s="41">
        <v>1.1499999999999999</v>
      </c>
    </row>
    <row r="14" spans="1:4" s="33" customFormat="1" ht="14.25" x14ac:dyDescent="0.2">
      <c r="A14" s="36" t="s">
        <v>61</v>
      </c>
      <c r="B14" s="42">
        <v>2.0499999999999998</v>
      </c>
    </row>
    <row r="15" spans="1:4" s="33" customFormat="1" x14ac:dyDescent="0.25">
      <c r="A15" s="34" t="s">
        <v>62</v>
      </c>
      <c r="B15" s="40"/>
    </row>
    <row r="16" spans="1:4" s="33" customFormat="1" ht="14.25" x14ac:dyDescent="0.2">
      <c r="A16" s="38" t="s">
        <v>63</v>
      </c>
      <c r="B16" s="39">
        <v>25000</v>
      </c>
    </row>
    <row r="17" spans="1:2" s="33" customFormat="1" ht="14.25" x14ac:dyDescent="0.2">
      <c r="A17" s="36" t="s">
        <v>64</v>
      </c>
      <c r="B17" s="37">
        <v>10000</v>
      </c>
    </row>
    <row r="18" spans="1:2" s="33" customFormat="1" ht="14.25" x14ac:dyDescent="0.2"/>
    <row r="19" spans="1:2" s="33" customFormat="1" ht="14.25" x14ac:dyDescent="0.2"/>
    <row r="20" spans="1:2" s="33" customFormat="1" ht="14.25" x14ac:dyDescent="0.2"/>
    <row r="21" spans="1:2" s="33" customFormat="1" ht="14.25" x14ac:dyDescent="0.2"/>
    <row r="22" spans="1:2" s="33" customFormat="1" ht="14.25" x14ac:dyDescent="0.2"/>
    <row r="23" spans="1:2" s="33" customFormat="1" ht="14.25" x14ac:dyDescent="0.2"/>
    <row r="24" spans="1:2" s="33" customFormat="1" ht="14.25" x14ac:dyDescent="0.2"/>
    <row r="25" spans="1:2" s="33" customFormat="1" ht="14.25" x14ac:dyDescent="0.2"/>
    <row r="26" spans="1:2" s="33" customFormat="1" ht="14.25" x14ac:dyDescent="0.2"/>
    <row r="27" spans="1:2" s="33" customFormat="1" ht="14.25" x14ac:dyDescent="0.2"/>
    <row r="28" spans="1:2" s="33" customFormat="1" ht="14.25" x14ac:dyDescent="0.2"/>
    <row r="29" spans="1:2" s="33" customFormat="1" ht="14.25" x14ac:dyDescent="0.2"/>
    <row r="30" spans="1:2" s="33" customFormat="1" ht="14.25" x14ac:dyDescent="0.2"/>
    <row r="31" spans="1:2" s="33" customFormat="1" ht="14.25" x14ac:dyDescent="0.2"/>
    <row r="32" spans="1:2" s="33" customFormat="1" ht="14.25" x14ac:dyDescent="0.2"/>
    <row r="33" s="33" customFormat="1" ht="14.25" x14ac:dyDescent="0.2"/>
    <row r="34" s="33" customFormat="1" ht="14.25" x14ac:dyDescent="0.2"/>
    <row r="35" s="33" customFormat="1" ht="14.25" x14ac:dyDescent="0.2"/>
    <row r="36" s="33" customFormat="1" ht="14.25" x14ac:dyDescent="0.2"/>
    <row r="37" s="33" customFormat="1" ht="14.25" x14ac:dyDescent="0.2"/>
    <row r="38" s="33" customFormat="1" ht="14.25" x14ac:dyDescent="0.2"/>
    <row r="39" s="33" customFormat="1" ht="14.25" x14ac:dyDescent="0.2"/>
    <row r="40" s="33" customFormat="1" ht="14.25" x14ac:dyDescent="0.2"/>
    <row r="41" s="33" customFormat="1" ht="14.25" x14ac:dyDescent="0.2"/>
    <row r="42" s="33" customFormat="1" ht="14.25" x14ac:dyDescent="0.2"/>
    <row r="43" s="33" customFormat="1" ht="14.25" x14ac:dyDescent="0.2"/>
    <row r="44" s="33" customFormat="1" ht="14.25" x14ac:dyDescent="0.2"/>
    <row r="45" s="33" customFormat="1" ht="14.25" x14ac:dyDescent="0.2"/>
    <row r="46" s="33" customFormat="1" ht="14.25" x14ac:dyDescent="0.2"/>
    <row r="47" s="33" customFormat="1" ht="14.25" x14ac:dyDescent="0.2"/>
    <row r="48" s="33" customFormat="1" ht="14.25" x14ac:dyDescent="0.2"/>
    <row r="49" s="33" customFormat="1" ht="14.25" x14ac:dyDescent="0.2"/>
    <row r="50" s="33" customFormat="1" ht="14.25" x14ac:dyDescent="0.2"/>
    <row r="51" s="33" customFormat="1" ht="14.25" x14ac:dyDescent="0.2"/>
    <row r="52" s="33" customFormat="1" ht="14.25" x14ac:dyDescent="0.2"/>
    <row r="53" s="33" customFormat="1" ht="14.25" x14ac:dyDescent="0.2"/>
    <row r="54" s="33" customFormat="1" ht="14.25" x14ac:dyDescent="0.2"/>
    <row r="55" s="33" customFormat="1" ht="14.25" x14ac:dyDescent="0.2"/>
    <row r="56" s="33" customFormat="1" ht="14.25" x14ac:dyDescent="0.2"/>
    <row r="57" s="33" customFormat="1" ht="14.25" x14ac:dyDescent="0.2"/>
    <row r="58" s="33" customFormat="1" ht="14.25" x14ac:dyDescent="0.2"/>
    <row r="59" s="33" customFormat="1" ht="14.25" x14ac:dyDescent="0.2"/>
    <row r="60" s="33" customFormat="1" ht="14.25" x14ac:dyDescent="0.2"/>
    <row r="61" s="33" customFormat="1" ht="14.25" x14ac:dyDescent="0.2"/>
    <row r="62" s="33" customFormat="1" ht="14.25" x14ac:dyDescent="0.2"/>
    <row r="63" s="33" customFormat="1" ht="14.25" x14ac:dyDescent="0.2"/>
    <row r="64" s="33" customFormat="1" ht="14.25" x14ac:dyDescent="0.2"/>
    <row r="65" s="33" customFormat="1" ht="14.25" x14ac:dyDescent="0.2"/>
    <row r="66" s="33" customFormat="1" ht="14.25" x14ac:dyDescent="0.2"/>
    <row r="67" s="33" customFormat="1" ht="14.25" x14ac:dyDescent="0.2"/>
    <row r="68" s="33" customFormat="1" ht="14.25" x14ac:dyDescent="0.2"/>
    <row r="69" s="33" customFormat="1" ht="14.25" x14ac:dyDescent="0.2"/>
    <row r="70" s="33" customFormat="1" ht="14.25" x14ac:dyDescent="0.2"/>
    <row r="71" s="33" customFormat="1" ht="14.25" x14ac:dyDescent="0.2"/>
    <row r="72" s="33" customFormat="1" ht="14.25" x14ac:dyDescent="0.2"/>
    <row r="73" s="33" customFormat="1" ht="14.25" x14ac:dyDescent="0.2"/>
    <row r="74" s="33" customFormat="1" ht="14.25" x14ac:dyDescent="0.2"/>
    <row r="75" s="33" customFormat="1" ht="14.25" x14ac:dyDescent="0.2"/>
    <row r="76" s="33" customFormat="1" ht="14.25" x14ac:dyDescent="0.2"/>
    <row r="77" s="33" customFormat="1" ht="14.25" x14ac:dyDescent="0.2"/>
    <row r="78" s="33" customFormat="1" ht="14.25" x14ac:dyDescent="0.2"/>
    <row r="79" s="33" customFormat="1" ht="14.25" x14ac:dyDescent="0.2"/>
    <row r="80" s="33" customFormat="1" ht="14.25" x14ac:dyDescent="0.2"/>
    <row r="81" s="33" customFormat="1" ht="14.25" x14ac:dyDescent="0.2"/>
    <row r="82" s="33" customFormat="1" ht="14.25" x14ac:dyDescent="0.2"/>
    <row r="83" s="33" customFormat="1" ht="14.25" x14ac:dyDescent="0.2"/>
    <row r="84" s="33" customFormat="1" ht="14.25" x14ac:dyDescent="0.2"/>
    <row r="85" s="33" customFormat="1" ht="14.25" x14ac:dyDescent="0.2"/>
    <row r="86" s="33" customFormat="1" ht="14.25" x14ac:dyDescent="0.2"/>
    <row r="87" s="33" customFormat="1" ht="14.25" x14ac:dyDescent="0.2"/>
    <row r="88" s="33" customFormat="1" ht="14.25" x14ac:dyDescent="0.2"/>
    <row r="89" s="33" customFormat="1" ht="14.25" x14ac:dyDescent="0.2"/>
    <row r="90" s="33" customFormat="1" ht="14.25" x14ac:dyDescent="0.2"/>
    <row r="91" s="33" customFormat="1" ht="14.25" x14ac:dyDescent="0.2"/>
    <row r="92" s="33" customFormat="1" ht="14.25" x14ac:dyDescent="0.2"/>
    <row r="93" s="33" customFormat="1" ht="14.25" x14ac:dyDescent="0.2"/>
    <row r="94" s="33" customFormat="1" ht="14.25" x14ac:dyDescent="0.2"/>
    <row r="95" s="33" customFormat="1" ht="14.25" x14ac:dyDescent="0.2"/>
    <row r="96" s="33" customFormat="1" ht="14.25" x14ac:dyDescent="0.2"/>
    <row r="97" s="33" customFormat="1" ht="14.25" x14ac:dyDescent="0.2"/>
    <row r="98" s="33" customFormat="1" ht="14.25" x14ac:dyDescent="0.2"/>
    <row r="99" s="33" customFormat="1" ht="14.25" x14ac:dyDescent="0.2"/>
    <row r="100" s="33" customFormat="1" ht="14.25" x14ac:dyDescent="0.2"/>
    <row r="101" s="33" customFormat="1" ht="14.25" x14ac:dyDescent="0.2"/>
    <row r="102" s="33" customFormat="1" ht="14.25" x14ac:dyDescent="0.2"/>
    <row r="103" s="33" customFormat="1" ht="14.25" x14ac:dyDescent="0.2"/>
    <row r="104" s="33" customFormat="1" ht="14.25" x14ac:dyDescent="0.2"/>
    <row r="105" s="33" customFormat="1" ht="14.25" x14ac:dyDescent="0.2"/>
    <row r="106" s="33" customFormat="1" ht="14.25" x14ac:dyDescent="0.2"/>
    <row r="107" s="33" customFormat="1" ht="14.25" x14ac:dyDescent="0.2"/>
    <row r="108" s="33" customFormat="1" ht="14.25" x14ac:dyDescent="0.2"/>
    <row r="109" s="33" customFormat="1" ht="14.25" x14ac:dyDescent="0.2"/>
    <row r="110" s="33" customFormat="1" ht="14.25" x14ac:dyDescent="0.2"/>
    <row r="111" s="33" customFormat="1" ht="14.25" x14ac:dyDescent="0.2"/>
    <row r="112" s="33" customFormat="1" ht="14.25" x14ac:dyDescent="0.2"/>
    <row r="113" s="33" customFormat="1" ht="14.25" x14ac:dyDescent="0.2"/>
    <row r="114" s="33" customFormat="1" ht="14.25" x14ac:dyDescent="0.2"/>
    <row r="115" s="33" customFormat="1" ht="14.25" x14ac:dyDescent="0.2"/>
    <row r="116" s="33" customFormat="1" ht="14.25" x14ac:dyDescent="0.2"/>
    <row r="117" s="33" customFormat="1" ht="14.25" x14ac:dyDescent="0.2"/>
    <row r="118" s="33" customFormat="1" ht="14.25" x14ac:dyDescent="0.2"/>
    <row r="119" s="33" customFormat="1" ht="14.25" x14ac:dyDescent="0.2"/>
    <row r="120" s="33" customFormat="1" ht="14.25" x14ac:dyDescent="0.2"/>
    <row r="121" s="33" customFormat="1" ht="14.25" x14ac:dyDescent="0.2"/>
    <row r="122" s="33" customFormat="1" ht="14.25" x14ac:dyDescent="0.2"/>
    <row r="123" s="33" customFormat="1" ht="14.25" x14ac:dyDescent="0.2"/>
    <row r="124" s="33" customFormat="1" ht="14.25" x14ac:dyDescent="0.2"/>
    <row r="125" s="33" customFormat="1" ht="14.25" x14ac:dyDescent="0.2"/>
    <row r="126" s="33" customFormat="1" ht="14.25" x14ac:dyDescent="0.2"/>
    <row r="127" s="33" customFormat="1" ht="14.25" x14ac:dyDescent="0.2"/>
    <row r="128" s="33" customFormat="1" ht="14.25" x14ac:dyDescent="0.2"/>
    <row r="129" s="33" customFormat="1" ht="14.25" x14ac:dyDescent="0.2"/>
    <row r="130" s="33" customFormat="1" ht="14.25" x14ac:dyDescent="0.2"/>
    <row r="131" s="33" customFormat="1" ht="14.25" x14ac:dyDescent="0.2"/>
    <row r="132" s="33" customFormat="1" ht="14.25" x14ac:dyDescent="0.2"/>
    <row r="133" s="33" customFormat="1" ht="14.25" x14ac:dyDescent="0.2"/>
    <row r="134" s="33" customFormat="1" ht="14.25" x14ac:dyDescent="0.2"/>
    <row r="135" s="33" customFormat="1" ht="14.25" x14ac:dyDescent="0.2"/>
    <row r="136" s="33" customFormat="1" ht="14.25" x14ac:dyDescent="0.2"/>
    <row r="137" s="33" customFormat="1" ht="14.25" x14ac:dyDescent="0.2"/>
    <row r="138" s="33" customFormat="1" ht="14.25" x14ac:dyDescent="0.2"/>
    <row r="139" s="33" customFormat="1" ht="14.25" x14ac:dyDescent="0.2"/>
    <row r="140" s="33" customFormat="1" ht="14.25" x14ac:dyDescent="0.2"/>
    <row r="141" s="33" customFormat="1" ht="14.25" x14ac:dyDescent="0.2"/>
    <row r="142" s="33" customFormat="1" ht="14.25" x14ac:dyDescent="0.2"/>
    <row r="143" s="33" customFormat="1" ht="14.25" x14ac:dyDescent="0.2"/>
    <row r="144" s="33" customFormat="1" ht="14.25" x14ac:dyDescent="0.2"/>
    <row r="145" s="33" customFormat="1" ht="14.25" x14ac:dyDescent="0.2"/>
    <row r="146" s="33" customFormat="1" ht="14.25" x14ac:dyDescent="0.2"/>
    <row r="147" s="33" customFormat="1" ht="14.25" x14ac:dyDescent="0.2"/>
    <row r="148" s="33" customFormat="1" ht="14.25" x14ac:dyDescent="0.2"/>
    <row r="149" s="33" customFormat="1" ht="14.25" x14ac:dyDescent="0.2"/>
    <row r="150" s="33" customFormat="1" ht="14.25" x14ac:dyDescent="0.2"/>
    <row r="151" s="33" customFormat="1" ht="14.25" x14ac:dyDescent="0.2"/>
    <row r="152" s="33" customFormat="1" ht="14.25" x14ac:dyDescent="0.2"/>
    <row r="153" s="33" customFormat="1" ht="14.25" x14ac:dyDescent="0.2"/>
    <row r="154" s="33" customFormat="1" ht="14.25" x14ac:dyDescent="0.2"/>
    <row r="155" s="33" customFormat="1" ht="14.25" x14ac:dyDescent="0.2"/>
    <row r="156" s="33" customFormat="1" ht="14.25" x14ac:dyDescent="0.2"/>
    <row r="157" s="33" customFormat="1" ht="14.25" x14ac:dyDescent="0.2"/>
    <row r="158" s="33" customFormat="1" ht="14.25" x14ac:dyDescent="0.2"/>
    <row r="159" s="33" customFormat="1" ht="14.25" x14ac:dyDescent="0.2"/>
    <row r="160" s="33" customFormat="1" ht="14.25" x14ac:dyDescent="0.2"/>
    <row r="161" s="33" customFormat="1" ht="14.25" x14ac:dyDescent="0.2"/>
    <row r="162" s="33" customFormat="1" ht="14.25" x14ac:dyDescent="0.2"/>
    <row r="163" s="33" customFormat="1" ht="14.25" x14ac:dyDescent="0.2"/>
    <row r="164" s="33" customFormat="1" ht="14.25" x14ac:dyDescent="0.2"/>
    <row r="165" s="33" customFormat="1" ht="14.25" x14ac:dyDescent="0.2"/>
    <row r="166" s="33" customFormat="1" ht="14.25" x14ac:dyDescent="0.2"/>
    <row r="167" s="33" customFormat="1" ht="14.25" x14ac:dyDescent="0.2"/>
    <row r="168" s="33" customFormat="1" ht="14.25" x14ac:dyDescent="0.2"/>
    <row r="169" s="33" customFormat="1" ht="14.25" x14ac:dyDescent="0.2"/>
    <row r="170" s="33" customFormat="1" ht="14.25" x14ac:dyDescent="0.2"/>
    <row r="171" s="33" customFormat="1" ht="14.25" x14ac:dyDescent="0.2"/>
    <row r="172" s="33" customFormat="1" ht="14.25" x14ac:dyDescent="0.2"/>
    <row r="173" s="33" customFormat="1" ht="14.25" x14ac:dyDescent="0.2"/>
    <row r="174" s="33" customFormat="1" ht="14.25" x14ac:dyDescent="0.2"/>
    <row r="175" s="33" customFormat="1" ht="14.25" x14ac:dyDescent="0.2"/>
    <row r="176" s="33" customFormat="1" ht="14.25" x14ac:dyDescent="0.2"/>
    <row r="177" s="33" customFormat="1" ht="14.25" x14ac:dyDescent="0.2"/>
    <row r="178" s="33" customFormat="1" ht="14.25" x14ac:dyDescent="0.2"/>
    <row r="179" s="33" customFormat="1" ht="14.25" x14ac:dyDescent="0.2"/>
    <row r="180" s="33" customFormat="1" ht="14.25" x14ac:dyDescent="0.2"/>
    <row r="181" s="33" customFormat="1" ht="14.25" x14ac:dyDescent="0.2"/>
    <row r="182" s="33" customFormat="1" ht="14.25" x14ac:dyDescent="0.2"/>
    <row r="183" s="33" customFormat="1" ht="14.25" x14ac:dyDescent="0.2"/>
    <row r="184" s="33" customFormat="1" ht="14.25" x14ac:dyDescent="0.2"/>
    <row r="185" s="33" customFormat="1" ht="14.25" x14ac:dyDescent="0.2"/>
    <row r="186" s="33" customFormat="1" ht="14.25" x14ac:dyDescent="0.2"/>
    <row r="187" s="33" customFormat="1" ht="14.25" x14ac:dyDescent="0.2"/>
    <row r="188" s="33" customFormat="1" ht="14.25" x14ac:dyDescent="0.2"/>
    <row r="189" s="33" customFormat="1" ht="14.25" x14ac:dyDescent="0.2"/>
    <row r="190" s="33" customFormat="1" ht="14.25" x14ac:dyDescent="0.2"/>
    <row r="191" s="33" customFormat="1" ht="14.25" x14ac:dyDescent="0.2"/>
    <row r="192" s="33" customFormat="1" ht="14.25" x14ac:dyDescent="0.2"/>
    <row r="193" s="33" customFormat="1" ht="14.25" x14ac:dyDescent="0.2"/>
    <row r="194" s="33" customFormat="1" ht="14.25" x14ac:dyDescent="0.2"/>
    <row r="195" s="33" customFormat="1" ht="14.25" x14ac:dyDescent="0.2"/>
    <row r="196" s="33" customFormat="1" ht="14.25" x14ac:dyDescent="0.2"/>
    <row r="197" s="33" customFormat="1" ht="14.25" x14ac:dyDescent="0.2"/>
    <row r="198" s="33" customFormat="1" ht="14.25" x14ac:dyDescent="0.2"/>
    <row r="199" s="33" customFormat="1" ht="14.25" x14ac:dyDescent="0.2"/>
    <row r="200" s="33" customFormat="1" ht="14.25" x14ac:dyDescent="0.2"/>
    <row r="201" s="33" customFormat="1" ht="14.25" x14ac:dyDescent="0.2"/>
    <row r="202" s="33" customFormat="1" ht="14.25" x14ac:dyDescent="0.2"/>
    <row r="203" s="33" customFormat="1" ht="14.25" x14ac:dyDescent="0.2"/>
    <row r="204" s="33" customFormat="1" ht="14.25" x14ac:dyDescent="0.2"/>
    <row r="205" s="33" customFormat="1" ht="14.25" x14ac:dyDescent="0.2"/>
    <row r="206" s="33" customFormat="1" ht="14.25" x14ac:dyDescent="0.2"/>
    <row r="207" s="33" customFormat="1" ht="14.25" x14ac:dyDescent="0.2"/>
    <row r="208" s="33" customFormat="1" ht="14.25" x14ac:dyDescent="0.2"/>
    <row r="209" s="33" customFormat="1" ht="14.25" x14ac:dyDescent="0.2"/>
    <row r="210" s="33" customFormat="1" ht="14.25" x14ac:dyDescent="0.2"/>
    <row r="211" s="33" customFormat="1" ht="14.25" x14ac:dyDescent="0.2"/>
    <row r="212" s="33" customFormat="1" ht="14.25" x14ac:dyDescent="0.2"/>
    <row r="213" s="33" customFormat="1" ht="14.25" x14ac:dyDescent="0.2"/>
    <row r="214" s="33" customFormat="1" ht="14.25" x14ac:dyDescent="0.2"/>
    <row r="215" s="33" customFormat="1" ht="14.25" x14ac:dyDescent="0.2"/>
    <row r="216" s="33" customFormat="1" ht="14.25" x14ac:dyDescent="0.2"/>
    <row r="217" s="33" customFormat="1" ht="14.25" x14ac:dyDescent="0.2"/>
    <row r="218" s="33" customFormat="1" ht="14.25" x14ac:dyDescent="0.2"/>
    <row r="219" s="33" customFormat="1" ht="14.25" x14ac:dyDescent="0.2"/>
    <row r="220" s="33" customFormat="1" ht="14.25" x14ac:dyDescent="0.2"/>
    <row r="221" s="33" customFormat="1" ht="14.25" x14ac:dyDescent="0.2"/>
    <row r="222" s="33" customFormat="1" ht="14.25" x14ac:dyDescent="0.2"/>
    <row r="223" s="33" customFormat="1" ht="14.25" x14ac:dyDescent="0.2"/>
    <row r="224" s="33" customFormat="1" ht="14.25" x14ac:dyDescent="0.2"/>
    <row r="225" s="33" customFormat="1" ht="14.25" x14ac:dyDescent="0.2"/>
    <row r="226" s="33" customFormat="1" ht="14.25" x14ac:dyDescent="0.2"/>
    <row r="227" s="33" customFormat="1" ht="14.25" x14ac:dyDescent="0.2"/>
    <row r="228" s="33" customFormat="1" ht="14.25" x14ac:dyDescent="0.2"/>
    <row r="229" s="33" customFormat="1" ht="14.25" x14ac:dyDescent="0.2"/>
    <row r="230" s="33" customFormat="1" ht="14.25" x14ac:dyDescent="0.2"/>
    <row r="231" s="33" customFormat="1" ht="14.25" x14ac:dyDescent="0.2"/>
    <row r="232" s="33" customFormat="1" ht="14.25" x14ac:dyDescent="0.2"/>
    <row r="233" s="33" customFormat="1" ht="14.25" x14ac:dyDescent="0.2"/>
    <row r="234" s="33" customFormat="1" ht="14.25" x14ac:dyDescent="0.2"/>
    <row r="235" s="33" customFormat="1" ht="14.25" x14ac:dyDescent="0.2"/>
    <row r="236" s="33" customFormat="1" ht="14.25" x14ac:dyDescent="0.2"/>
    <row r="237" s="33" customFormat="1" ht="14.25" x14ac:dyDescent="0.2"/>
    <row r="238" s="33" customFormat="1" ht="14.25" x14ac:dyDescent="0.2"/>
    <row r="239" s="33" customFormat="1" ht="14.25" x14ac:dyDescent="0.2"/>
    <row r="240" s="33" customFormat="1" ht="14.25" x14ac:dyDescent="0.2"/>
    <row r="241" s="33" customFormat="1" ht="14.25" x14ac:dyDescent="0.2"/>
    <row r="242" s="33" customFormat="1" ht="14.25" x14ac:dyDescent="0.2"/>
    <row r="243" s="33" customFormat="1" ht="14.25" x14ac:dyDescent="0.2"/>
    <row r="244" s="33" customFormat="1" ht="14.25" x14ac:dyDescent="0.2"/>
    <row r="245" s="33" customFormat="1" ht="14.25" x14ac:dyDescent="0.2"/>
    <row r="246" s="33" customFormat="1" ht="14.25" x14ac:dyDescent="0.2"/>
    <row r="247" s="33" customFormat="1" ht="14.25" x14ac:dyDescent="0.2"/>
    <row r="248" s="33" customFormat="1" ht="14.25" x14ac:dyDescent="0.2"/>
    <row r="249" s="33" customFormat="1" ht="14.25" x14ac:dyDescent="0.2"/>
    <row r="250" s="33" customFormat="1" ht="14.25" x14ac:dyDescent="0.2"/>
    <row r="251" s="33" customFormat="1" ht="14.25" x14ac:dyDescent="0.2"/>
    <row r="252" s="33" customFormat="1" ht="14.25" x14ac:dyDescent="0.2"/>
    <row r="253" s="33" customFormat="1" ht="14.25" x14ac:dyDescent="0.2"/>
    <row r="254" s="33" customFormat="1" ht="14.25" x14ac:dyDescent="0.2"/>
    <row r="255" s="33" customFormat="1" ht="14.25" x14ac:dyDescent="0.2"/>
    <row r="256" s="33" customFormat="1" ht="14.25" x14ac:dyDescent="0.2"/>
    <row r="257" s="33" customFormat="1" ht="14.25" x14ac:dyDescent="0.2"/>
    <row r="258" s="33" customFormat="1" ht="14.25" x14ac:dyDescent="0.2"/>
    <row r="259" s="33" customFormat="1" ht="14.25" x14ac:dyDescent="0.2"/>
    <row r="260" s="33" customFormat="1" ht="14.25" x14ac:dyDescent="0.2"/>
    <row r="261" s="33" customFormat="1" ht="14.25" x14ac:dyDescent="0.2"/>
    <row r="262" s="33" customFormat="1" ht="14.25" x14ac:dyDescent="0.2"/>
    <row r="263" s="33" customFormat="1" ht="14.25" x14ac:dyDescent="0.2"/>
    <row r="264" s="33" customFormat="1" ht="14.25" x14ac:dyDescent="0.2"/>
    <row r="265" s="33" customFormat="1" ht="14.25" x14ac:dyDescent="0.2"/>
    <row r="266" s="33" customFormat="1" ht="14.25" x14ac:dyDescent="0.2"/>
  </sheetData>
  <mergeCells count="1">
    <mergeCell ref="A1:D1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2519-6164-443C-8D9A-3EEAFB3E4757}">
  <dimension ref="A1:E23"/>
  <sheetViews>
    <sheetView zoomScaleNormal="100" workbookViewId="0">
      <selection activeCell="E6" sqref="E6"/>
    </sheetView>
  </sheetViews>
  <sheetFormatPr defaultColWidth="9.140625" defaultRowHeight="14.25" x14ac:dyDescent="0.2"/>
  <cols>
    <col min="1" max="1" width="9.140625" style="1"/>
    <col min="2" max="4" width="15.85546875" style="1" customWidth="1"/>
    <col min="5" max="5" width="14.42578125" style="1" customWidth="1"/>
    <col min="6" max="16384" width="9.140625" style="1"/>
  </cols>
  <sheetData>
    <row r="1" spans="1:5" ht="21" thickBot="1" x14ac:dyDescent="0.35">
      <c r="A1" s="50" t="s">
        <v>25</v>
      </c>
      <c r="B1" s="51"/>
      <c r="C1" s="51"/>
      <c r="D1" s="51"/>
      <c r="E1" s="52"/>
    </row>
    <row r="2" spans="1:5" ht="15" x14ac:dyDescent="0.25">
      <c r="A2" s="9"/>
      <c r="B2" s="9"/>
    </row>
    <row r="3" spans="1:5" x14ac:dyDescent="0.2">
      <c r="A3" s="49" t="s">
        <v>26</v>
      </c>
      <c r="B3" s="49"/>
      <c r="C3" s="49"/>
      <c r="D3" s="49"/>
      <c r="E3" s="10">
        <v>165000</v>
      </c>
    </row>
    <row r="4" spans="1:5" x14ac:dyDescent="0.2">
      <c r="A4" s="46" t="s">
        <v>27</v>
      </c>
      <c r="B4" s="47"/>
      <c r="C4" s="47"/>
      <c r="D4" s="48"/>
      <c r="E4" s="10">
        <v>15000</v>
      </c>
    </row>
    <row r="5" spans="1:5" x14ac:dyDescent="0.2">
      <c r="A5" s="46" t="s">
        <v>28</v>
      </c>
      <c r="B5" s="47"/>
      <c r="C5" s="47"/>
      <c r="D5" s="48"/>
      <c r="E5" s="31">
        <v>20000</v>
      </c>
    </row>
    <row r="6" spans="1:5" x14ac:dyDescent="0.2">
      <c r="A6" s="46" t="s">
        <v>29</v>
      </c>
      <c r="B6" s="47"/>
      <c r="C6" s="47"/>
      <c r="D6" s="48"/>
      <c r="E6" s="10">
        <v>4</v>
      </c>
    </row>
    <row r="7" spans="1:5" x14ac:dyDescent="0.2">
      <c r="A7" s="46" t="s">
        <v>30</v>
      </c>
      <c r="B7" s="47"/>
      <c r="C7" s="47"/>
      <c r="D7" s="48"/>
      <c r="E7" s="10">
        <v>25</v>
      </c>
    </row>
    <row r="8" spans="1:5" x14ac:dyDescent="0.2">
      <c r="A8" s="46" t="s">
        <v>31</v>
      </c>
      <c r="B8" s="47"/>
      <c r="C8" s="47"/>
      <c r="D8" s="48"/>
      <c r="E8" s="10">
        <v>45000</v>
      </c>
    </row>
    <row r="9" spans="1:5" x14ac:dyDescent="0.2">
      <c r="A9" s="46" t="s">
        <v>32</v>
      </c>
      <c r="B9" s="47"/>
      <c r="C9" s="47"/>
      <c r="D9" s="48"/>
      <c r="E9" s="10">
        <v>3000</v>
      </c>
    </row>
    <row r="10" spans="1:5" x14ac:dyDescent="0.2">
      <c r="A10" s="49" t="s">
        <v>33</v>
      </c>
      <c r="B10" s="49"/>
      <c r="C10" s="49"/>
      <c r="D10" s="49"/>
      <c r="E10" s="10">
        <v>7</v>
      </c>
    </row>
    <row r="11" spans="1:5" x14ac:dyDescent="0.2">
      <c r="A11" s="49" t="s">
        <v>34</v>
      </c>
      <c r="B11" s="49"/>
      <c r="C11" s="49"/>
      <c r="D11" s="49"/>
      <c r="E11" s="11">
        <v>10</v>
      </c>
    </row>
    <row r="12" spans="1:5" x14ac:dyDescent="0.2">
      <c r="A12" s="12"/>
      <c r="B12" s="12"/>
      <c r="C12" s="12"/>
      <c r="D12" s="8"/>
    </row>
    <row r="13" spans="1:5" x14ac:dyDescent="0.2">
      <c r="C13" s="13"/>
    </row>
    <row r="14" spans="1:5" ht="45" x14ac:dyDescent="0.2">
      <c r="A14" s="14" t="s">
        <v>35</v>
      </c>
      <c r="B14" s="14" t="s">
        <v>36</v>
      </c>
      <c r="C14" s="14" t="s">
        <v>37</v>
      </c>
      <c r="D14" s="14" t="s">
        <v>38</v>
      </c>
      <c r="E14" s="15"/>
    </row>
    <row r="15" spans="1:5" ht="15" x14ac:dyDescent="0.25">
      <c r="A15" s="14"/>
      <c r="B15" s="16" t="s">
        <v>39</v>
      </c>
      <c r="C15" s="14" t="s">
        <v>39</v>
      </c>
      <c r="D15" s="16" t="s">
        <v>39</v>
      </c>
      <c r="E15" s="17"/>
    </row>
    <row r="16" spans="1:5" x14ac:dyDescent="0.2">
      <c r="A16" s="18">
        <v>0</v>
      </c>
      <c r="B16" s="19"/>
      <c r="C16" s="19"/>
      <c r="D16" s="19"/>
      <c r="E16" s="20"/>
    </row>
    <row r="17" spans="1:5" x14ac:dyDescent="0.2">
      <c r="A17" s="18">
        <v>1</v>
      </c>
      <c r="B17" s="19"/>
      <c r="C17" s="19"/>
      <c r="D17" s="19"/>
      <c r="E17" s="20"/>
    </row>
    <row r="18" spans="1:5" x14ac:dyDescent="0.2">
      <c r="A18" s="18">
        <v>2</v>
      </c>
      <c r="B18" s="19"/>
      <c r="C18" s="19"/>
      <c r="D18" s="19"/>
      <c r="E18" s="20"/>
    </row>
    <row r="19" spans="1:5" x14ac:dyDescent="0.2">
      <c r="A19" s="18">
        <v>3</v>
      </c>
      <c r="B19" s="19"/>
      <c r="C19" s="19"/>
      <c r="D19" s="19"/>
      <c r="E19" s="20"/>
    </row>
    <row r="20" spans="1:5" x14ac:dyDescent="0.2">
      <c r="A20" s="18">
        <v>4</v>
      </c>
      <c r="B20" s="19"/>
      <c r="C20" s="19"/>
      <c r="D20" s="19"/>
      <c r="E20" s="20"/>
    </row>
    <row r="21" spans="1:5" x14ac:dyDescent="0.2">
      <c r="A21" s="18">
        <v>5</v>
      </c>
      <c r="B21" s="19"/>
      <c r="C21" s="19"/>
      <c r="D21" s="19"/>
      <c r="E21" s="20"/>
    </row>
    <row r="22" spans="1:5" x14ac:dyDescent="0.2">
      <c r="A22" s="18">
        <v>6</v>
      </c>
      <c r="B22" s="21"/>
      <c r="C22" s="19"/>
      <c r="D22" s="19"/>
      <c r="E22" s="20"/>
    </row>
    <row r="23" spans="1:5" x14ac:dyDescent="0.2">
      <c r="A23" s="18">
        <v>7</v>
      </c>
      <c r="B23" s="21"/>
      <c r="C23" s="19"/>
      <c r="D23" s="19"/>
      <c r="E23" s="20"/>
    </row>
  </sheetData>
  <mergeCells count="10">
    <mergeCell ref="A8:D8"/>
    <mergeCell ref="A9:D9"/>
    <mergeCell ref="A10:D10"/>
    <mergeCell ref="A11:D11"/>
    <mergeCell ref="A1:E1"/>
    <mergeCell ref="A3:D3"/>
    <mergeCell ref="A4:D4"/>
    <mergeCell ref="A5:D5"/>
    <mergeCell ref="A6:D6"/>
    <mergeCell ref="A7:D7"/>
  </mergeCells>
  <pageMargins left="0.7" right="0.7" top="0.75" bottom="0.75" header="0.3" footer="0.3"/>
  <pageSetup paperSize="9" orientation="portrait" horizontalDpi="4294967293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85F6-EAB3-49EF-8091-F503E4BB0DEB}">
  <dimension ref="A1:G8"/>
  <sheetViews>
    <sheetView zoomScaleNormal="100" workbookViewId="0">
      <selection sqref="A1:G1"/>
    </sheetView>
  </sheetViews>
  <sheetFormatPr defaultColWidth="10" defaultRowHeight="14.25" x14ac:dyDescent="0.2"/>
  <cols>
    <col min="1" max="1" width="39" style="22" bestFit="1" customWidth="1"/>
    <col min="2" max="6" width="11" style="22" customWidth="1"/>
    <col min="7" max="7" width="10" style="22"/>
    <col min="8" max="8" width="14.140625" style="22" bestFit="1" customWidth="1"/>
    <col min="9" max="16384" width="10" style="22"/>
  </cols>
  <sheetData>
    <row r="1" spans="1:7" ht="21" thickBot="1" x14ac:dyDescent="0.35">
      <c r="A1" s="53" t="s">
        <v>40</v>
      </c>
      <c r="B1" s="54"/>
      <c r="C1" s="54"/>
      <c r="D1" s="54"/>
      <c r="E1" s="54"/>
      <c r="F1" s="54"/>
      <c r="G1" s="55"/>
    </row>
    <row r="3" spans="1:7" s="25" customFormat="1" ht="15" x14ac:dyDescent="0.25">
      <c r="A3" s="23" t="s">
        <v>41</v>
      </c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</row>
    <row r="4" spans="1:7" x14ac:dyDescent="0.2">
      <c r="A4" s="26" t="s">
        <v>42</v>
      </c>
      <c r="B4" s="27">
        <v>7895</v>
      </c>
      <c r="C4" s="27">
        <v>9474</v>
      </c>
      <c r="D4" s="27">
        <v>7105</v>
      </c>
      <c r="E4" s="27">
        <v>9474</v>
      </c>
      <c r="F4" s="27">
        <v>7105</v>
      </c>
      <c r="G4" s="27">
        <v>3947</v>
      </c>
    </row>
    <row r="5" spans="1:7" x14ac:dyDescent="0.2">
      <c r="A5" s="26" t="s">
        <v>3</v>
      </c>
      <c r="B5" s="28">
        <v>35</v>
      </c>
      <c r="C5" s="28">
        <v>35</v>
      </c>
      <c r="D5" s="28">
        <v>35</v>
      </c>
      <c r="E5" s="28">
        <v>35</v>
      </c>
      <c r="F5" s="28">
        <v>35</v>
      </c>
      <c r="G5" s="28">
        <v>35</v>
      </c>
    </row>
    <row r="6" spans="1:7" x14ac:dyDescent="0.2">
      <c r="A6" s="26" t="s">
        <v>43</v>
      </c>
      <c r="B6" s="30">
        <v>29.5</v>
      </c>
      <c r="C6" s="30">
        <v>28</v>
      </c>
      <c r="D6" s="30">
        <v>26.5</v>
      </c>
      <c r="E6" s="30">
        <v>27</v>
      </c>
      <c r="F6" s="30">
        <v>24</v>
      </c>
      <c r="G6" s="30">
        <v>24.5</v>
      </c>
    </row>
    <row r="7" spans="1:7" x14ac:dyDescent="0.2">
      <c r="A7" s="26" t="s">
        <v>44</v>
      </c>
      <c r="B7" s="30">
        <v>2.5</v>
      </c>
      <c r="C7" s="30">
        <v>3.1</v>
      </c>
      <c r="D7" s="30">
        <v>3.5</v>
      </c>
      <c r="E7" s="30">
        <v>4</v>
      </c>
      <c r="F7" s="30">
        <v>4.5</v>
      </c>
      <c r="G7" s="30">
        <v>5.4</v>
      </c>
    </row>
    <row r="8" spans="1:7" x14ac:dyDescent="0.2">
      <c r="B8" s="29"/>
      <c r="C8" s="29"/>
      <c r="D8" s="29"/>
      <c r="E8" s="29"/>
      <c r="F8" s="29"/>
      <c r="G8" s="29"/>
    </row>
  </sheetData>
  <mergeCells count="1">
    <mergeCell ref="A1:G1"/>
  </mergeCells>
  <pageMargins left="0.7" right="0.7" top="0.75" bottom="0.75" header="0.3" footer="0.3"/>
  <pageSetup paperSize="9" orientation="landscape" r:id="rId1"/>
  <headerFooter>
    <oddHeader>&amp;L&amp;F&amp;R&amp;A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7A41CDD09C2248BA54BE767032128B" ma:contentTypeVersion="15" ma:contentTypeDescription="Opret et nyt dokument." ma:contentTypeScope="" ma:versionID="774570c05db00d3915717c4d2d7907e4">
  <xsd:schema xmlns:xsd="http://www.w3.org/2001/XMLSchema" xmlns:xs="http://www.w3.org/2001/XMLSchema" xmlns:p="http://schemas.microsoft.com/office/2006/metadata/properties" xmlns:ns2="279997d4-d8c1-4eb9-bff3-f642be4c5de0" xmlns:ns3="493447e9-de1b-4ae7-890b-af9beb6012f5" targetNamespace="http://schemas.microsoft.com/office/2006/metadata/properties" ma:root="true" ma:fieldsID="fc444d8a64ca3d26dc099ed4e543ce50" ns2:_="" ns3:_="">
    <xsd:import namespace="279997d4-d8c1-4eb9-bff3-f642be4c5de0"/>
    <xsd:import namespace="493447e9-de1b-4ae7-890b-af9beb601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97d4-d8c1-4eb9-bff3-f642be4c5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456b7a83-2eb8-4c1f-81af-2bf2e6e1d0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447e9-de1b-4ae7-890b-af9beb6012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25b9934-c605-4e0a-80c9-c7585e5aaba8}" ma:internalName="TaxCatchAll" ma:showField="CatchAllData" ma:web="493447e9-de1b-4ae7-890b-af9beb601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3447e9-de1b-4ae7-890b-af9beb6012f5" xsi:nil="true"/>
    <lcf76f155ced4ddcb4097134ff3c332f xmlns="279997d4-d8c1-4eb9-bff3-f642be4c5d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049795-BA92-414B-8BC2-02E2C872977B}"/>
</file>

<file path=customXml/itemProps2.xml><?xml version="1.0" encoding="utf-8"?>
<ds:datastoreItem xmlns:ds="http://schemas.openxmlformats.org/officeDocument/2006/customXml" ds:itemID="{D2611E92-1C23-4EF6-98B4-9A16BB4D8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318FE-5557-45D5-9D25-8419F5BE6D7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935b9af-2a59-46c4-9e1b-4b54eed0af00"/>
    <ds:schemaRef ds:uri="http://purl.org/dc/elements/1.1/"/>
    <ds:schemaRef ds:uri="f142c348-1691-4b2e-8e70-7e9238f5010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Bilag 1</vt:lpstr>
      <vt:lpstr>Bilag 2</vt:lpstr>
      <vt:lpstr>Bilag 3</vt:lpstr>
      <vt:lpstr>Bilag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Krog</dc:creator>
  <cp:lastModifiedBy>Frank Andersen</cp:lastModifiedBy>
  <cp:lastPrinted>2021-04-21T08:58:14Z</cp:lastPrinted>
  <dcterms:created xsi:type="dcterms:W3CDTF">2009-12-13T11:41:50Z</dcterms:created>
  <dcterms:modified xsi:type="dcterms:W3CDTF">2023-12-14T20:09:15Z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0x010100DA7A41CDD09C2248BA54BE767032128B</vt:lpwstr>
  </property>
</Properties>
</file>