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U:\Digitale opgaver\2019 forårs opgaver\190828_HHX_gl_hhx191_VOEKdA_23052019_virksomhedsoko_A_ENGELSK\modtaget_materiale\"/>
    </mc:Choice>
  </mc:AlternateContent>
  <bookViews>
    <workbookView xWindow="0" yWindow="0" windowWidth="28800" windowHeight="12300" tabRatio="500" activeTab="5"/>
  </bookViews>
  <sheets>
    <sheet name="Appendix 1" sheetId="6" r:id="rId1"/>
    <sheet name="Appendix 2" sheetId="15" r:id="rId2"/>
    <sheet name="Ark3" sheetId="8" state="hidden" r:id="rId3"/>
    <sheet name="Appendix 3" sheetId="9" r:id="rId4"/>
    <sheet name="Appendix 4" sheetId="12" r:id="rId5"/>
    <sheet name="Appendix 5" sheetId="10" r:id="rId6"/>
    <sheet name="Appendix 6" sheetId="14" r:id="rId7"/>
  </sheets>
  <calcPr calcId="162913"/>
</workbook>
</file>

<file path=xl/calcChain.xml><?xml version="1.0" encoding="utf-8"?>
<calcChain xmlns="http://schemas.openxmlformats.org/spreadsheetml/2006/main">
  <c r="B26" i="6" l="1"/>
  <c r="C26" i="6"/>
  <c r="D9" i="10"/>
  <c r="E9" i="10"/>
  <c r="F9" i="10"/>
  <c r="G9" i="10"/>
  <c r="C9" i="10"/>
  <c r="B7" i="15"/>
  <c r="B27" i="15"/>
  <c r="B21" i="15"/>
  <c r="C39" i="6"/>
  <c r="D39" i="6"/>
  <c r="B39" i="6"/>
  <c r="D17" i="6"/>
  <c r="C27" i="6" s="1"/>
  <c r="D11" i="6"/>
  <c r="D13" i="6"/>
  <c r="C17" i="6"/>
  <c r="C29" i="6" s="1"/>
  <c r="B17" i="6"/>
  <c r="B27" i="6" s="1"/>
  <c r="C7" i="6"/>
  <c r="C10" i="6"/>
  <c r="C13" i="6" s="1"/>
  <c r="C28" i="6" s="1"/>
  <c r="D7" i="6"/>
  <c r="D10" i="6"/>
  <c r="B7" i="6"/>
  <c r="B10" i="6"/>
  <c r="B24" i="6" s="1"/>
  <c r="B35" i="6"/>
  <c r="C35" i="6"/>
  <c r="B33" i="6"/>
  <c r="B34" i="6"/>
  <c r="C34" i="6"/>
  <c r="D18" i="6"/>
  <c r="D38" i="6"/>
  <c r="C33" i="6"/>
  <c r="C32" i="6"/>
  <c r="B32" i="6"/>
  <c r="C25" i="6"/>
  <c r="C18" i="6"/>
  <c r="C38" i="6"/>
  <c r="B13" i="6" l="1"/>
  <c r="B5" i="15"/>
  <c r="B16" i="15" s="1"/>
  <c r="B29" i="15" s="1"/>
  <c r="B31" i="15" s="1"/>
  <c r="C24" i="6"/>
  <c r="B25" i="6"/>
  <c r="B18" i="6"/>
  <c r="B29" i="6" l="1"/>
  <c r="B38" i="6"/>
  <c r="B28" i="6"/>
</calcChain>
</file>

<file path=xl/sharedStrings.xml><?xml version="1.0" encoding="utf-8"?>
<sst xmlns="http://schemas.openxmlformats.org/spreadsheetml/2006/main" count="177" uniqueCount="148">
  <si>
    <t>Accounting and key figures for Mascot A/S</t>
  </si>
  <si>
    <t>Amounts stated in DKK ’000</t>
  </si>
  <si>
    <t>Extracts from the profit and loss account</t>
  </si>
  <si>
    <t>Net sales</t>
  </si>
  <si>
    <t>Production costs</t>
  </si>
  <si>
    <t>Gross margin</t>
  </si>
  <si>
    <t>Selling and distribution costs</t>
  </si>
  <si>
    <t>Administration costs</t>
  </si>
  <si>
    <t xml:space="preserve">Operating profit </t>
  </si>
  <si>
    <t>Financial income etc.</t>
  </si>
  <si>
    <t xml:space="preserve">Financial costs </t>
  </si>
  <si>
    <t xml:space="preserve">Profit before tax </t>
  </si>
  <si>
    <t>Extracts from the balance sheet</t>
  </si>
  <si>
    <t>Total assets</t>
  </si>
  <si>
    <t xml:space="preserve">- Total liabilities (debt) </t>
  </si>
  <si>
    <t>Equity</t>
  </si>
  <si>
    <t>Current assets</t>
  </si>
  <si>
    <t>Short-term debt commitments</t>
  </si>
  <si>
    <t>Profitability:</t>
  </si>
  <si>
    <t>Return on investment, %</t>
  </si>
  <si>
    <t>Profit margin ratio, %</t>
  </si>
  <si>
    <t>Asset turnover ratio, times</t>
  </si>
  <si>
    <t>Debt ratio, %</t>
  </si>
  <si>
    <t>Return on equity, %</t>
  </si>
  <si>
    <t>Gearing, times</t>
  </si>
  <si>
    <t>Earnings capacity:</t>
  </si>
  <si>
    <t>Solvency and liquidity:</t>
  </si>
  <si>
    <t>Solvency ratio, %</t>
  </si>
  <si>
    <t>Liquidity ratio, %</t>
  </si>
  <si>
    <t>Source: Adapted extracts from Mascot International A/S’s annual reports for 2017, 2016 and 2015.</t>
  </si>
  <si>
    <t>2017</t>
  </si>
  <si>
    <t xml:space="preserve"> </t>
  </si>
  <si>
    <t>2016</t>
  </si>
  <si>
    <t>2015</t>
  </si>
  <si>
    <t>Cash flow statement for Mascot A/S 2017</t>
  </si>
  <si>
    <t>Operating profit</t>
  </si>
  <si>
    <t>Depreciation, amortisation and impairment losses</t>
  </si>
  <si>
    <t>Other adjustments</t>
  </si>
  <si>
    <t>Changes in working capital:</t>
  </si>
  <si>
    <t xml:space="preserve">   Receivables</t>
  </si>
  <si>
    <t xml:space="preserve">   Trade payables etc.</t>
  </si>
  <si>
    <t>Interest income, paid</t>
  </si>
  <si>
    <t>Interest costs, paid</t>
  </si>
  <si>
    <t>Cash flows from operating activities</t>
  </si>
  <si>
    <t>Purchase of tangible fixed assets</t>
  </si>
  <si>
    <t>Sale of tangible fixed assets</t>
  </si>
  <si>
    <t xml:space="preserve">Purchase of financial assets </t>
  </si>
  <si>
    <t>Cash flows from investing activities</t>
  </si>
  <si>
    <t>Raising of lease commitment</t>
  </si>
  <si>
    <t>Repayment of lease commitment</t>
  </si>
  <si>
    <t>Reduction of debt on overdraft facility</t>
  </si>
  <si>
    <t>Dividend paid</t>
  </si>
  <si>
    <t>Cash flows from financing activities</t>
  </si>
  <si>
    <t>Cash flow for the year</t>
  </si>
  <si>
    <t>Available funds at the beginning of the year</t>
  </si>
  <si>
    <t>Available funds at the end of the year</t>
  </si>
  <si>
    <t>Source: Adapted extracts of the cash flow statement for 2017 for Mascot International A/S.</t>
  </si>
  <si>
    <t>Investment</t>
  </si>
  <si>
    <t>Acquisition cost of production equipment, DKK</t>
  </si>
  <si>
    <t>Installation costs, DKK</t>
  </si>
  <si>
    <t>Scrap value, DKK</t>
  </si>
  <si>
    <t>Increase in annual cash capacity costs, DKK</t>
  </si>
  <si>
    <t>Increase in sales of steel shelving, pieces</t>
  </si>
  <si>
    <t>Selling price per steel shelving unit, DKK</t>
  </si>
  <si>
    <t xml:space="preserve">Variable unit costs, DKK </t>
  </si>
  <si>
    <t>Service life, years</t>
  </si>
  <si>
    <t>Required rate of return per annum (discount rate), %</t>
  </si>
  <si>
    <t>Year</t>
  </si>
  <si>
    <t>Investment/scrap value</t>
  </si>
  <si>
    <t>DKK</t>
  </si>
  <si>
    <t xml:space="preserve">Annual earnings      </t>
  </si>
  <si>
    <t xml:space="preserve">Net cash flow           </t>
  </si>
  <si>
    <t>Consumption of steel, grams</t>
  </si>
  <si>
    <t>Production time per piece, sec.</t>
  </si>
  <si>
    <t>Maximum sales, pieces</t>
  </si>
  <si>
    <t>Contribution margin per piece, DKK</t>
  </si>
  <si>
    <t>TYSON-1</t>
  </si>
  <si>
    <t>TYSON-2</t>
  </si>
  <si>
    <t>Maximum capacity</t>
  </si>
  <si>
    <t>Budgeting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</si>
  <si>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</si>
  <si>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</si>
  <si>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</si>
  <si>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</si>
  <si>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</si>
  <si>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</si>
  <si>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</si>
  <si>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</si>
  <si>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</si>
  <si>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</si>
  <si>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 xml:space="preserve">For budgeting for Q3 2019, the following information is given; </t>
  </si>
  <si>
    <t>all amounts in DKK ’000</t>
  </si>
  <si>
    <t>Sale of goods, cost of sales and purchased supplies:</t>
  </si>
  <si>
    <t>Sale of goods</t>
  </si>
  <si>
    <t>Cost of sales</t>
  </si>
  <si>
    <t>Purchased supplies</t>
  </si>
  <si>
    <t xml:space="preserve">30% of the company’s customers pay cash, </t>
  </si>
  <si>
    <t>while the remaining 70% have 2 months of credit</t>
  </si>
  <si>
    <t>The company’s suppliers provide 2 months of credit</t>
  </si>
  <si>
    <t>Cash capacity costs are settled in the months</t>
  </si>
  <si>
    <t>where they are consumed.</t>
  </si>
  <si>
    <t xml:space="preserve">July 2019: </t>
  </si>
  <si>
    <t>August 2019:</t>
  </si>
  <si>
    <t>September 2019:</t>
  </si>
  <si>
    <t>Depreciation:</t>
  </si>
  <si>
    <t>Vehicles are depreciated monthly:</t>
  </si>
  <si>
    <t>Interest on loans and overdrafts is paid in September in the amount of:</t>
  </si>
  <si>
    <t>In August, a new van is purchased, which is paid for in cash:</t>
  </si>
  <si>
    <t xml:space="preserve">May </t>
  </si>
  <si>
    <t>June</t>
  </si>
  <si>
    <t>July</t>
  </si>
  <si>
    <t>August</t>
  </si>
  <si>
    <t>September</t>
  </si>
  <si>
    <t>%</t>
  </si>
  <si>
    <t>Budgets</t>
  </si>
  <si>
    <t>- Cost of sales</t>
  </si>
  <si>
    <t>Gross profit</t>
  </si>
  <si>
    <t>- Cash capacity costs</t>
  </si>
  <si>
    <t>Profit before depreciation</t>
  </si>
  <si>
    <t>- Depreciation on fixtures and fittings, tools and equipment</t>
  </si>
  <si>
    <t>- Depreciation on vehicles</t>
  </si>
  <si>
    <t>- Financial costs</t>
  </si>
  <si>
    <t>Profit before tax</t>
  </si>
  <si>
    <t>Liquidity budget for Q3 2019 in DKK ’000</t>
  </si>
  <si>
    <t>Incoming payments:</t>
  </si>
  <si>
    <t>Sale of goods, cash</t>
  </si>
  <si>
    <t>Sale of goods per 2 months</t>
  </si>
  <si>
    <t>Incoming payments, total</t>
  </si>
  <si>
    <t>Outgoing payments:</t>
  </si>
  <si>
    <t>Purchased supplies per 2 months</t>
  </si>
  <si>
    <t>Cash capacity costs</t>
  </si>
  <si>
    <t>Purchase of warehouse</t>
  </si>
  <si>
    <t>Purchase of van</t>
  </si>
  <si>
    <t>Financial costs</t>
  </si>
  <si>
    <t>Outgoing payments, total</t>
  </si>
  <si>
    <t>Total cash flow effect</t>
  </si>
  <si>
    <t>Total</t>
  </si>
  <si>
    <t>Profit and loss budget for Q3 2019 in DKK ’000</t>
  </si>
  <si>
    <t xml:space="preserve">   Stock</t>
  </si>
  <si>
    <t>Scarce capacity</t>
  </si>
  <si>
    <t>Liquid funds, end of period</t>
  </si>
  <si>
    <t>Fixtures and fittings, tools and equipment are depreciated monthly:</t>
  </si>
  <si>
    <t>In September, corporation taxes are paid on account in the amount of:</t>
  </si>
  <si>
    <t>Liquid funds, beginning of period:</t>
  </si>
  <si>
    <t>Corporation taxes paid</t>
  </si>
  <si>
    <t>Corporation taxes on account</t>
  </si>
  <si>
    <t>Liquid funds, beginning of period</t>
  </si>
  <si>
    <t>In July, a new warehouse is bought, which is paid for in cash: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</si>
</sst>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k_r_-;\-* #,##0.00\ _k_r_-;_-* &quot;-&quot;??\ _k_r_-;_-@_-"/>
    <numFmt numFmtId="165" formatCode="_(* #,##0_);_(* \(#,##0\);_(* &quot;-&quot;??_);_(@_)"/>
    <numFmt numFmtId="166" formatCode="#,##0.0"/>
    <numFmt numFmtId="167" formatCode="_ * #,##0_ ;_ * \-#,##0_ ;_ * &quot;-&quot;??_ ;_ @_ "/>
  </numFmts>
  <fonts count="21" x14ac:knownFonts="1">
    <font>
      <sz val="12"/>
      <color theme="1"/>
      <name val="Calibri"/>
      <family val="2"/>
      <scheme val="minor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Calibri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rgb="FFFF0000"/>
      <name val="Arial"/>
      <family val="2"/>
    </font>
    <font>
      <sz val="12"/>
      <color theme="0"/>
      <name val="Arial"/>
      <family val="2"/>
    </font>
    <font>
      <b/>
      <i/>
      <sz val="12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9" fillId="0" borderId="0" applyFont="0" applyFill="0" applyBorder="0" applyAlignment="0" applyProtection="0"/>
    <xf numFmtId="0" fontId="9" fillId="0" borderId="0"/>
  </cellStyleXfs>
  <cellXfs count="102">
    <xf numFmtId="0" fontId="0" fillId="0" borderId="0" xfId="0"/>
    <xf numFmtId="0" fontId="2" fillId="0" borderId="0" xfId="0" applyFont="1"/>
    <xf numFmtId="165" fontId="10" fillId="0" borderId="0" xfId="1" applyNumberFormat="1" applyFont="1"/>
    <xf numFmtId="3" fontId="2" fillId="0" borderId="1" xfId="1" applyNumberFormat="1" applyFont="1" applyBorder="1" applyAlignment="1">
      <alignment horizontal="right" vertical="top" wrapText="1" indent="1"/>
    </xf>
    <xf numFmtId="165" fontId="2" fillId="0" borderId="0" xfId="1" applyNumberFormat="1" applyFont="1"/>
    <xf numFmtId="49" fontId="3" fillId="0" borderId="2" xfId="1" applyNumberFormat="1" applyFont="1" applyBorder="1" applyAlignment="1">
      <alignment horizontal="center" vertical="center" wrapText="1"/>
    </xf>
    <xf numFmtId="3" fontId="3" fillId="0" borderId="1" xfId="1" applyNumberFormat="1" applyFont="1" applyBorder="1" applyAlignment="1">
      <alignment horizontal="right" vertical="center" wrapText="1" indent="1"/>
    </xf>
    <xf numFmtId="3" fontId="2" fillId="0" borderId="1" xfId="1" applyNumberFormat="1" applyFont="1" applyBorder="1" applyAlignment="1">
      <alignment horizontal="right" vertical="center" wrapText="1" indent="1"/>
    </xf>
    <xf numFmtId="166" fontId="2" fillId="0" borderId="1" xfId="1" applyNumberFormat="1" applyFont="1" applyBorder="1" applyAlignment="1">
      <alignment horizontal="right" vertical="center" wrapText="1" indent="1"/>
    </xf>
    <xf numFmtId="0" fontId="3" fillId="0" borderId="3" xfId="0" applyFont="1" applyBorder="1" applyAlignment="1">
      <alignment horizontal="right" vertical="center" wrapText="1" indent="1"/>
    </xf>
    <xf numFmtId="165" fontId="3" fillId="0" borderId="3" xfId="1" applyNumberFormat="1" applyFont="1" applyBorder="1" applyAlignment="1">
      <alignment horizontal="right" vertical="center" wrapText="1" indent="1"/>
    </xf>
    <xf numFmtId="0" fontId="2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quotePrefix="1" applyFont="1" applyBorder="1" applyAlignment="1">
      <alignment vertical="center" wrapText="1"/>
    </xf>
    <xf numFmtId="166" fontId="2" fillId="0" borderId="1" xfId="1" applyNumberFormat="1" applyFont="1" applyBorder="1" applyAlignment="1">
      <alignment horizontal="right" wrapText="1" indent="1"/>
    </xf>
    <xf numFmtId="4" fontId="2" fillId="0" borderId="1" xfId="1" applyNumberFormat="1" applyFont="1" applyBorder="1" applyAlignment="1">
      <alignment horizontal="right" wrapText="1" indent="1"/>
    </xf>
    <xf numFmtId="3" fontId="2" fillId="0" borderId="1" xfId="1" applyNumberFormat="1" applyFont="1" applyBorder="1" applyAlignment="1">
      <alignment horizontal="right" wrapText="1" indent="1"/>
    </xf>
    <xf numFmtId="3" fontId="2" fillId="0" borderId="0" xfId="1" applyNumberFormat="1" applyFont="1" applyAlignment="1">
      <alignment horizontal="right" vertical="center" wrapText="1" indent="1"/>
    </xf>
    <xf numFmtId="3" fontId="2" fillId="0" borderId="2" xfId="1" applyNumberFormat="1" applyFont="1" applyBorder="1" applyAlignment="1">
      <alignment horizontal="right" vertical="center" wrapText="1" indent="1"/>
    </xf>
    <xf numFmtId="0" fontId="6" fillId="0" borderId="0" xfId="0" applyFont="1"/>
    <xf numFmtId="0" fontId="11" fillId="0" borderId="0" xfId="0" applyFont="1"/>
    <xf numFmtId="165" fontId="7" fillId="0" borderId="2" xfId="1" applyNumberFormat="1" applyFont="1" applyBorder="1"/>
    <xf numFmtId="165" fontId="11" fillId="0" borderId="2" xfId="1" applyNumberFormat="1" applyFont="1" applyBorder="1"/>
    <xf numFmtId="167" fontId="7" fillId="0" borderId="2" xfId="1" applyNumberFormat="1" applyFont="1" applyBorder="1"/>
    <xf numFmtId="0" fontId="7" fillId="0" borderId="0" xfId="0" applyFont="1" applyAlignment="1">
      <alignment horizontal="left"/>
    </xf>
    <xf numFmtId="0" fontId="11" fillId="0" borderId="0" xfId="1" applyNumberFormat="1" applyFont="1"/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0" fontId="5" fillId="0" borderId="4" xfId="0" applyFont="1" applyBorder="1" applyAlignment="1">
      <alignment vertical="center" wrapText="1"/>
    </xf>
    <xf numFmtId="17" fontId="11" fillId="0" borderId="0" xfId="0" quotePrefix="1" applyNumberFormat="1" applyFont="1"/>
    <xf numFmtId="0" fontId="11" fillId="0" borderId="0" xfId="0" quotePrefix="1" applyFont="1"/>
    <xf numFmtId="0" fontId="12" fillId="0" borderId="0" xfId="0" applyFont="1"/>
    <xf numFmtId="0" fontId="12" fillId="0" borderId="2" xfId="0" applyFont="1" applyBorder="1" applyAlignment="1">
      <alignment horizontal="center"/>
    </xf>
    <xf numFmtId="0" fontId="12" fillId="0" borderId="5" xfId="0" applyFont="1" applyBorder="1"/>
    <xf numFmtId="0" fontId="12" fillId="0" borderId="6" xfId="0" quotePrefix="1" applyFont="1" applyBorder="1"/>
    <xf numFmtId="0" fontId="12" fillId="0" borderId="5" xfId="0" quotePrefix="1" applyFont="1" applyBorder="1"/>
    <xf numFmtId="0" fontId="12" fillId="0" borderId="6" xfId="0" applyFont="1" applyBorder="1"/>
    <xf numFmtId="3" fontId="0" fillId="0" borderId="0" xfId="0" applyNumberFormat="1"/>
    <xf numFmtId="0" fontId="13" fillId="0" borderId="0" xfId="0" applyFont="1"/>
    <xf numFmtId="3" fontId="7" fillId="0" borderId="2" xfId="1" applyNumberFormat="1" applyFont="1" applyBorder="1" applyAlignment="1">
      <alignment horizontal="right" indent="1"/>
    </xf>
    <xf numFmtId="0" fontId="11" fillId="0" borderId="2" xfId="0" applyFont="1" applyBorder="1" applyAlignment="1">
      <alignment horizontal="right" indent="1"/>
    </xf>
    <xf numFmtId="165" fontId="11" fillId="0" borderId="2" xfId="0" applyNumberFormat="1" applyFont="1" applyBorder="1" applyAlignment="1">
      <alignment horizontal="right" inden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3" fontId="8" fillId="4" borderId="2" xfId="1" applyNumberFormat="1" applyFont="1" applyFill="1" applyBorder="1" applyAlignment="1">
      <alignment horizontal="right" vertical="center" indent="3"/>
    </xf>
    <xf numFmtId="3" fontId="8" fillId="3" borderId="2" xfId="1" applyNumberFormat="1" applyFont="1" applyFill="1" applyBorder="1" applyAlignment="1">
      <alignment horizontal="right" vertical="center" indent="3"/>
    </xf>
    <xf numFmtId="3" fontId="11" fillId="0" borderId="7" xfId="1" applyNumberFormat="1" applyFont="1" applyBorder="1" applyAlignment="1">
      <alignment horizontal="right" indent="1"/>
    </xf>
    <xf numFmtId="3" fontId="11" fillId="0" borderId="8" xfId="1" applyNumberFormat="1" applyFont="1" applyBorder="1" applyAlignment="1">
      <alignment horizontal="right" indent="1"/>
    </xf>
    <xf numFmtId="3" fontId="11" fillId="0" borderId="0" xfId="1" applyNumberFormat="1" applyFont="1" applyAlignment="1">
      <alignment horizontal="right" indent="1"/>
    </xf>
    <xf numFmtId="3" fontId="11" fillId="0" borderId="4" xfId="1" applyNumberFormat="1" applyFont="1" applyBorder="1" applyAlignment="1">
      <alignment horizontal="right" indent="1"/>
    </xf>
    <xf numFmtId="0" fontId="12" fillId="0" borderId="9" xfId="0" quotePrefix="1" applyFont="1" applyBorder="1"/>
    <xf numFmtId="3" fontId="11" fillId="0" borderId="2" xfId="1" applyNumberFormat="1" applyFont="1" applyBorder="1" applyAlignment="1">
      <alignment horizontal="right" indent="1"/>
    </xf>
    <xf numFmtId="0" fontId="12" fillId="0" borderId="0" xfId="0" applyFont="1" applyAlignment="1">
      <alignment horizontal="center"/>
    </xf>
    <xf numFmtId="17" fontId="11" fillId="0" borderId="9" xfId="0" applyNumberFormat="1" applyFont="1" applyBorder="1"/>
    <xf numFmtId="0" fontId="11" fillId="0" borderId="9" xfId="0" applyFont="1" applyBorder="1"/>
    <xf numFmtId="0" fontId="11" fillId="0" borderId="6" xfId="0" applyFont="1" applyBorder="1"/>
    <xf numFmtId="0" fontId="11" fillId="0" borderId="0" xfId="0" applyFont="1" applyAlignment="1">
      <alignment horizontal="center"/>
    </xf>
    <xf numFmtId="0" fontId="14" fillId="0" borderId="0" xfId="2" applyFont="1"/>
    <xf numFmtId="0" fontId="14" fillId="0" borderId="2" xfId="2" applyFont="1" applyBorder="1"/>
    <xf numFmtId="0" fontId="15" fillId="0" borderId="2" xfId="2" applyFont="1" applyBorder="1" applyAlignment="1">
      <alignment horizontal="center"/>
    </xf>
    <xf numFmtId="0" fontId="15" fillId="0" borderId="2" xfId="2" applyFont="1" applyBorder="1" applyAlignment="1">
      <alignment horizontal="right"/>
    </xf>
    <xf numFmtId="0" fontId="15" fillId="0" borderId="2" xfId="2" applyFont="1" applyBorder="1"/>
    <xf numFmtId="3" fontId="15" fillId="0" borderId="2" xfId="2" applyNumberFormat="1" applyFont="1" applyBorder="1" applyAlignment="1">
      <alignment horizontal="right" indent="2"/>
    </xf>
    <xf numFmtId="3" fontId="14" fillId="0" borderId="2" xfId="2" applyNumberFormat="1" applyFont="1" applyBorder="1" applyAlignment="1">
      <alignment horizontal="right" indent="2"/>
    </xf>
    <xf numFmtId="0" fontId="14" fillId="0" borderId="2" xfId="2" applyFont="1" applyBorder="1" applyAlignment="1">
      <alignment horizontal="right" indent="2"/>
    </xf>
    <xf numFmtId="4" fontId="8" fillId="4" borderId="2" xfId="1" applyNumberFormat="1" applyFont="1" applyFill="1" applyBorder="1" applyAlignment="1">
      <alignment horizontal="right" vertical="center" indent="3"/>
    </xf>
    <xf numFmtId="3" fontId="16" fillId="0" borderId="0" xfId="1" applyNumberFormat="1" applyFont="1" applyAlignment="1">
      <alignment horizontal="right" indent="1"/>
    </xf>
    <xf numFmtId="3" fontId="8" fillId="0" borderId="9" xfId="0" applyNumberFormat="1" applyFont="1" applyBorder="1" applyAlignment="1">
      <alignment horizontal="right" indent="1"/>
    </xf>
    <xf numFmtId="3" fontId="8" fillId="0" borderId="8" xfId="0" applyNumberFormat="1" applyFont="1" applyBorder="1" applyAlignment="1">
      <alignment horizontal="right" indent="1"/>
    </xf>
    <xf numFmtId="3" fontId="8" fillId="0" borderId="6" xfId="0" applyNumberFormat="1" applyFont="1" applyBorder="1" applyAlignment="1">
      <alignment horizontal="right" indent="1"/>
    </xf>
    <xf numFmtId="3" fontId="8" fillId="0" borderId="4" xfId="0" applyNumberFormat="1" applyFont="1" applyBorder="1" applyAlignment="1">
      <alignment horizontal="right" indent="1"/>
    </xf>
    <xf numFmtId="3" fontId="8" fillId="0" borderId="7" xfId="0" applyNumberFormat="1" applyFont="1" applyBorder="1" applyAlignment="1">
      <alignment horizontal="right" indent="1"/>
    </xf>
    <xf numFmtId="3" fontId="7" fillId="0" borderId="0" xfId="1" applyNumberFormat="1" applyFont="1" applyAlignment="1">
      <alignment horizontal="right" indent="1"/>
    </xf>
    <xf numFmtId="0" fontId="8" fillId="4" borderId="10" xfId="1" applyNumberFormat="1" applyFont="1" applyFill="1" applyBorder="1" applyAlignment="1">
      <alignment horizontal="left" vertical="center" wrapText="1"/>
    </xf>
    <xf numFmtId="0" fontId="17" fillId="3" borderId="10" xfId="0" applyFont="1" applyFill="1" applyBorder="1" applyAlignment="1">
      <alignment horizontal="center" vertical="center"/>
    </xf>
    <xf numFmtId="167" fontId="7" fillId="0" borderId="0" xfId="1" applyNumberFormat="1" applyFont="1"/>
    <xf numFmtId="0" fontId="12" fillId="0" borderId="8" xfId="0" applyFont="1" applyBorder="1"/>
    <xf numFmtId="0" fontId="12" fillId="0" borderId="2" xfId="0" applyFont="1" applyBorder="1"/>
    <xf numFmtId="0" fontId="18" fillId="0" borderId="7" xfId="0" applyFont="1" applyBorder="1"/>
    <xf numFmtId="0" fontId="12" fillId="0" borderId="4" xfId="0" applyFont="1" applyBorder="1"/>
    <xf numFmtId="0" fontId="18" fillId="0" borderId="8" xfId="0" applyFont="1" applyBorder="1"/>
    <xf numFmtId="0" fontId="7" fillId="0" borderId="0" xfId="0" applyFont="1"/>
    <xf numFmtId="0" fontId="2" fillId="0" borderId="2" xfId="2" applyFont="1" applyBorder="1"/>
    <xf numFmtId="0" fontId="8" fillId="0" borderId="4" xfId="0" applyFont="1" applyBorder="1"/>
    <xf numFmtId="0" fontId="8" fillId="0" borderId="2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1" xfId="2" applyFont="1" applyBorder="1" applyAlignment="1">
      <alignment horizontal="center"/>
    </xf>
    <xf numFmtId="0" fontId="1" fillId="0" borderId="13" xfId="2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9" fillId="0" borderId="12" xfId="0" applyFont="1" applyBorder="1"/>
    <xf numFmtId="0" fontId="19" fillId="0" borderId="13" xfId="0" applyFont="1" applyBorder="1"/>
    <xf numFmtId="0" fontId="7" fillId="0" borderId="10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1" fillId="2" borderId="13" xfId="0" applyFont="1" applyFill="1" applyBorder="1" applyAlignment="1">
      <alignment horizontal="center"/>
    </xf>
    <xf numFmtId="0" fontId="20" fillId="0" borderId="2" xfId="0" applyFont="1" applyBorder="1" applyAlignment="1">
      <alignment horizontal="center"/>
    </xf>
  </cellXfs>
  <cellStyles count="3">
    <cellStyle name="Komma" xfId="1" builtinId="3"/>
    <cellStyle name="Normal" xfId="0" builtinId="0"/>
    <cellStyle name="Normal 2" xfId="2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zoomScaleNormal="100" workbookViewId="0">
      <selection activeCell="A4" sqref="A4"/>
    </sheetView>
  </sheetViews>
  <sheetFormatPr defaultColWidth="11" defaultRowHeight="15.75" x14ac:dyDescent="0.25"/>
  <cols>
    <col min="1" max="1" width="34.25" customWidth="1"/>
    <col min="2" max="4" width="15" customWidth="1"/>
    <col min="5" max="5" width="14.75" bestFit="1" customWidth="1"/>
  </cols>
  <sheetData>
    <row r="1" spans="1:7" ht="21" thickBot="1" x14ac:dyDescent="0.35">
      <c r="A1" s="87" t="s">
        <v>0</v>
      </c>
      <c r="B1" s="88"/>
      <c r="C1" s="88"/>
      <c r="D1" s="89"/>
    </row>
    <row r="2" spans="1:7" x14ac:dyDescent="0.25">
      <c r="C2" s="2"/>
      <c r="D2" s="2"/>
    </row>
    <row r="3" spans="1:7" x14ac:dyDescent="0.25">
      <c r="A3" s="11" t="s">
        <v>1</v>
      </c>
      <c r="B3" s="5" t="s">
        <v>30</v>
      </c>
      <c r="C3" s="5" t="s">
        <v>32</v>
      </c>
      <c r="D3" s="5" t="s">
        <v>33</v>
      </c>
    </row>
    <row r="4" spans="1:7" x14ac:dyDescent="0.25">
      <c r="A4" s="12" t="s">
        <v>2</v>
      </c>
      <c r="B4" s="7"/>
      <c r="C4" s="7"/>
      <c r="D4" s="7"/>
    </row>
    <row r="5" spans="1:7" x14ac:dyDescent="0.25">
      <c r="A5" s="12" t="s">
        <v>3</v>
      </c>
      <c r="B5" s="6">
        <v>870235</v>
      </c>
      <c r="C5" s="6">
        <v>766573</v>
      </c>
      <c r="D5" s="6">
        <v>677970</v>
      </c>
    </row>
    <row r="6" spans="1:7" x14ac:dyDescent="0.25">
      <c r="A6" s="14" t="s">
        <v>4</v>
      </c>
      <c r="B6" s="7">
        <v>454221</v>
      </c>
      <c r="C6" s="7">
        <v>412880</v>
      </c>
      <c r="D6" s="7">
        <v>367710</v>
      </c>
      <c r="E6" s="39"/>
      <c r="F6" s="39"/>
      <c r="G6" s="39"/>
    </row>
    <row r="7" spans="1:7" x14ac:dyDescent="0.25">
      <c r="A7" s="12" t="s">
        <v>5</v>
      </c>
      <c r="B7" s="6">
        <f>+B5-B6</f>
        <v>416014</v>
      </c>
      <c r="C7" s="6">
        <f>+C5-C6</f>
        <v>353693</v>
      </c>
      <c r="D7" s="6">
        <f>+D5-D6</f>
        <v>310260</v>
      </c>
    </row>
    <row r="8" spans="1:7" x14ac:dyDescent="0.25">
      <c r="A8" s="14" t="s">
        <v>6</v>
      </c>
      <c r="B8" s="7">
        <v>192476</v>
      </c>
      <c r="C8" s="7">
        <v>172752</v>
      </c>
      <c r="D8" s="7">
        <v>162470</v>
      </c>
    </row>
    <row r="9" spans="1:7" x14ac:dyDescent="0.25">
      <c r="A9" s="14" t="s">
        <v>7</v>
      </c>
      <c r="B9" s="7">
        <v>65452</v>
      </c>
      <c r="C9" s="7">
        <v>53518</v>
      </c>
      <c r="D9" s="7">
        <v>52688</v>
      </c>
    </row>
    <row r="10" spans="1:7" x14ac:dyDescent="0.25">
      <c r="A10" s="12" t="s">
        <v>8</v>
      </c>
      <c r="B10" s="6">
        <f>+B7-B8-B9</f>
        <v>158086</v>
      </c>
      <c r="C10" s="6">
        <f>+C7-C8-C9</f>
        <v>127423</v>
      </c>
      <c r="D10" s="6">
        <f>+D7-D8-D9</f>
        <v>95102</v>
      </c>
    </row>
    <row r="11" spans="1:7" x14ac:dyDescent="0.25">
      <c r="A11" s="14" t="s">
        <v>9</v>
      </c>
      <c r="B11" s="7">
        <v>52</v>
      </c>
      <c r="C11" s="7">
        <v>4943</v>
      </c>
      <c r="D11" s="7">
        <f>1624+49</f>
        <v>1673</v>
      </c>
    </row>
    <row r="12" spans="1:7" x14ac:dyDescent="0.25">
      <c r="A12" s="14" t="s">
        <v>10</v>
      </c>
      <c r="B12" s="7">
        <v>6518</v>
      </c>
      <c r="C12" s="7">
        <v>7054</v>
      </c>
      <c r="D12" s="7">
        <v>13140</v>
      </c>
    </row>
    <row r="13" spans="1:7" x14ac:dyDescent="0.25">
      <c r="A13" s="12" t="s">
        <v>11</v>
      </c>
      <c r="B13" s="6">
        <f>+B10+B11-B12</f>
        <v>151620</v>
      </c>
      <c r="C13" s="6">
        <f>+C10+C11-C12</f>
        <v>125312</v>
      </c>
      <c r="D13" s="6">
        <f>+D10+D11-D12</f>
        <v>83635</v>
      </c>
    </row>
    <row r="14" spans="1:7" x14ac:dyDescent="0.25">
      <c r="A14" s="13"/>
      <c r="B14" s="3"/>
      <c r="C14" s="3"/>
      <c r="D14" s="3"/>
    </row>
    <row r="15" spans="1:7" x14ac:dyDescent="0.25">
      <c r="A15" s="12" t="s">
        <v>12</v>
      </c>
      <c r="B15" s="3"/>
      <c r="C15" s="3"/>
      <c r="D15" s="3"/>
    </row>
    <row r="16" spans="1:7" x14ac:dyDescent="0.25">
      <c r="A16" s="13" t="s">
        <v>13</v>
      </c>
      <c r="B16" s="7">
        <v>825238</v>
      </c>
      <c r="C16" s="7">
        <v>726043</v>
      </c>
      <c r="D16" s="19">
        <v>713319</v>
      </c>
      <c r="E16" s="18"/>
    </row>
    <row r="17" spans="1:5" x14ac:dyDescent="0.25">
      <c r="A17" s="14" t="s">
        <v>14</v>
      </c>
      <c r="B17" s="7">
        <f>223972+19762</f>
        <v>243734</v>
      </c>
      <c r="C17" s="7">
        <f>221221+22161</f>
        <v>243382</v>
      </c>
      <c r="D17" s="19">
        <f>298224+23474</f>
        <v>321698</v>
      </c>
      <c r="E17" s="18"/>
    </row>
    <row r="18" spans="1:5" x14ac:dyDescent="0.25">
      <c r="A18" s="13" t="s">
        <v>15</v>
      </c>
      <c r="B18" s="7">
        <f>+B16-B17</f>
        <v>581504</v>
      </c>
      <c r="C18" s="7">
        <f>+C16-C17</f>
        <v>482661</v>
      </c>
      <c r="D18" s="19">
        <f>+D16-D17</f>
        <v>391621</v>
      </c>
      <c r="E18" s="18"/>
    </row>
    <row r="19" spans="1:5" x14ac:dyDescent="0.25">
      <c r="A19" s="13"/>
      <c r="B19" s="7"/>
      <c r="C19" s="7"/>
      <c r="D19" s="7"/>
    </row>
    <row r="20" spans="1:5" x14ac:dyDescent="0.25">
      <c r="A20" s="13" t="s">
        <v>16</v>
      </c>
      <c r="B20" s="7">
        <v>603131</v>
      </c>
      <c r="C20" s="7">
        <v>557233</v>
      </c>
      <c r="D20" s="7">
        <v>533129</v>
      </c>
      <c r="E20" s="18"/>
    </row>
    <row r="21" spans="1:5" x14ac:dyDescent="0.25">
      <c r="A21" s="13" t="s">
        <v>17</v>
      </c>
      <c r="B21" s="7">
        <v>223972</v>
      </c>
      <c r="C21" s="7">
        <v>221221</v>
      </c>
      <c r="D21" s="7">
        <v>298224</v>
      </c>
      <c r="E21" s="18"/>
    </row>
    <row r="22" spans="1:5" x14ac:dyDescent="0.25">
      <c r="A22" s="13"/>
      <c r="B22" s="8"/>
      <c r="C22" s="8"/>
      <c r="D22" s="8"/>
    </row>
    <row r="23" spans="1:5" x14ac:dyDescent="0.25">
      <c r="A23" s="12" t="s">
        <v>18</v>
      </c>
      <c r="B23" s="9" t="s">
        <v>31</v>
      </c>
      <c r="C23" s="10" t="s">
        <v>31</v>
      </c>
      <c r="D23" s="10"/>
    </row>
    <row r="24" spans="1:5" x14ac:dyDescent="0.25">
      <c r="A24" s="13" t="s">
        <v>19</v>
      </c>
      <c r="B24" s="15">
        <f>+(B10+B11)/((B16+C16)/2)*100</f>
        <v>20.388053486118892</v>
      </c>
      <c r="C24" s="15">
        <f>+(C10+C11)/((C16+D16)/2)*100</f>
        <v>18.392315484221481</v>
      </c>
      <c r="D24" s="15">
        <v>14.111946267424846</v>
      </c>
    </row>
    <row r="25" spans="1:5" x14ac:dyDescent="0.25">
      <c r="A25" s="13" t="s">
        <v>20</v>
      </c>
      <c r="B25" s="15">
        <f>(B10+B11)/B5*100</f>
        <v>18.171873114733376</v>
      </c>
      <c r="C25" s="15">
        <f>(C10+C11)/C5*100</f>
        <v>17.267240041065886</v>
      </c>
      <c r="D25" s="15">
        <v>14.274230423175066</v>
      </c>
    </row>
    <row r="26" spans="1:5" x14ac:dyDescent="0.25">
      <c r="A26" s="13" t="s">
        <v>21</v>
      </c>
      <c r="B26" s="16">
        <f>+B5/((B16+C16)/2)</f>
        <v>1.1219566281028388</v>
      </c>
      <c r="C26" s="16">
        <f>+C5/((C16+D16)/2)</f>
        <v>1.0651566457916772</v>
      </c>
      <c r="D26" s="16">
        <v>0.98863096987094001</v>
      </c>
    </row>
    <row r="27" spans="1:5" x14ac:dyDescent="0.25">
      <c r="A27" s="30" t="s">
        <v>22</v>
      </c>
      <c r="B27" s="16">
        <f>+B12/((B17+C17)/2)*100</f>
        <v>2.6761592721240937</v>
      </c>
      <c r="C27" s="16">
        <f>+C12/((C17+D17)/2)*100</f>
        <v>2.4966376442273659</v>
      </c>
      <c r="D27" s="16">
        <v>4.0393855461316885</v>
      </c>
    </row>
    <row r="28" spans="1:5" x14ac:dyDescent="0.25">
      <c r="A28" s="13" t="s">
        <v>23</v>
      </c>
      <c r="B28" s="15">
        <f>+B13/((B18+C18)/2)*100</f>
        <v>28.495581042413537</v>
      </c>
      <c r="C28" s="15">
        <f>+C13/((C18+D18)/2)*100</f>
        <v>28.666265575638068</v>
      </c>
      <c r="D28" s="15">
        <v>23.201685579501177</v>
      </c>
    </row>
    <row r="29" spans="1:5" x14ac:dyDescent="0.25">
      <c r="A29" s="13" t="s">
        <v>24</v>
      </c>
      <c r="B29" s="16">
        <f>+(B17+C17)/(B18+C18)</f>
        <v>0.45774480461206674</v>
      </c>
      <c r="C29" s="16">
        <f>+(C17+D17)/(C18+D18)</f>
        <v>0.64633607920556524</v>
      </c>
      <c r="D29" s="16">
        <v>0.90242586404675018</v>
      </c>
    </row>
    <row r="30" spans="1:5" x14ac:dyDescent="0.25">
      <c r="A30" s="13"/>
      <c r="B30" s="15"/>
      <c r="C30" s="15"/>
      <c r="D30" s="15"/>
    </row>
    <row r="31" spans="1:5" x14ac:dyDescent="0.25">
      <c r="A31" s="12" t="s">
        <v>25</v>
      </c>
      <c r="B31" s="15"/>
      <c r="C31" s="15"/>
      <c r="D31" s="15"/>
    </row>
    <row r="32" spans="1:5" x14ac:dyDescent="0.25">
      <c r="A32" s="13" t="s">
        <v>3</v>
      </c>
      <c r="B32" s="17">
        <f>+B5/$D5*100</f>
        <v>128.35892443618448</v>
      </c>
      <c r="C32" s="17">
        <f>+C5/$D5*100</f>
        <v>113.06886735401271</v>
      </c>
      <c r="D32" s="17">
        <v>100</v>
      </c>
    </row>
    <row r="33" spans="1:4" x14ac:dyDescent="0.25">
      <c r="A33" s="11" t="s">
        <v>4</v>
      </c>
      <c r="B33" s="17">
        <f>+B6/$D6*100</f>
        <v>123.52696418373175</v>
      </c>
      <c r="C33" s="17">
        <f>+C6/$D6*100</f>
        <v>112.28413695575317</v>
      </c>
      <c r="D33" s="17">
        <v>100</v>
      </c>
    </row>
    <row r="34" spans="1:4" x14ac:dyDescent="0.25">
      <c r="A34" s="11" t="s">
        <v>6</v>
      </c>
      <c r="B34" s="17">
        <f>+B8/$D8*100</f>
        <v>118.46864036437496</v>
      </c>
      <c r="C34" s="17">
        <f>+C8/$D8*100</f>
        <v>106.32855296362405</v>
      </c>
      <c r="D34" s="17">
        <v>100</v>
      </c>
    </row>
    <row r="35" spans="1:4" x14ac:dyDescent="0.25">
      <c r="A35" s="11" t="s">
        <v>7</v>
      </c>
      <c r="B35" s="17">
        <f>+B9/$D9*100</f>
        <v>124.22563012450654</v>
      </c>
      <c r="C35" s="17">
        <f>+C9/$D9*100</f>
        <v>101.57531126632252</v>
      </c>
      <c r="D35" s="17">
        <v>100</v>
      </c>
    </row>
    <row r="36" spans="1:4" x14ac:dyDescent="0.25">
      <c r="A36" s="11"/>
      <c r="B36" s="17"/>
      <c r="C36" s="17"/>
      <c r="D36" s="17"/>
    </row>
    <row r="37" spans="1:4" x14ac:dyDescent="0.25">
      <c r="A37" s="12" t="s">
        <v>26</v>
      </c>
      <c r="B37" s="17"/>
      <c r="C37" s="17"/>
      <c r="D37" s="17"/>
    </row>
    <row r="38" spans="1:4" x14ac:dyDescent="0.25">
      <c r="A38" s="13" t="s">
        <v>27</v>
      </c>
      <c r="B38" s="15">
        <f>B18*100/B16</f>
        <v>70.465005246971174</v>
      </c>
      <c r="C38" s="15">
        <f>C18*100/C16</f>
        <v>66.478293985342461</v>
      </c>
      <c r="D38" s="15">
        <f>D18*100/D16</f>
        <v>54.901243342740067</v>
      </c>
    </row>
    <row r="39" spans="1:4" x14ac:dyDescent="0.25">
      <c r="A39" s="13" t="s">
        <v>28</v>
      </c>
      <c r="B39" s="15">
        <f>B20*100/B21</f>
        <v>269.28857178575896</v>
      </c>
      <c r="C39" s="15">
        <f>C20*100/C21</f>
        <v>251.88973922005596</v>
      </c>
      <c r="D39" s="15">
        <f>D20*100/D21</f>
        <v>178.76797306722463</v>
      </c>
    </row>
    <row r="40" spans="1:4" x14ac:dyDescent="0.25">
      <c r="A40" s="1" t="s">
        <v>29</v>
      </c>
      <c r="B40" s="1"/>
      <c r="C40" s="4"/>
      <c r="D40" s="4"/>
    </row>
  </sheetData>
  <mergeCells count="1">
    <mergeCell ref="A1:D1"/>
  </mergeCells>
  <phoneticPr fontId="4" type="noConversion"/>
  <pageMargins left="0.75000000000000011" right="0.75000000000000011" top="1" bottom="1" header="0.5" footer="0.5"/>
  <pageSetup paperSize="9" orientation="portrait" horizontalDpi="4294967292" verticalDpi="4294967292" r:id="rId1"/>
  <headerFooter scaleWithDoc="0">
    <oddHeader>&amp;L&amp;"Calibri,Normal"&amp;11&amp;K000000&amp;F&amp;R&amp;"Calibri,Normal"&amp;11&amp;K000000&amp;A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zoomScaleNormal="100" workbookViewId="0">
      <selection activeCell="A15" sqref="A15"/>
    </sheetView>
  </sheetViews>
  <sheetFormatPr defaultRowHeight="15.75" x14ac:dyDescent="0.25"/>
  <cols>
    <col min="1" max="1" width="58.625" bestFit="1" customWidth="1"/>
    <col min="2" max="2" width="14.25" customWidth="1"/>
  </cols>
  <sheetData>
    <row r="1" spans="1:4" ht="21" thickBot="1" x14ac:dyDescent="0.35">
      <c r="A1" s="90" t="s">
        <v>34</v>
      </c>
      <c r="B1" s="91"/>
    </row>
    <row r="2" spans="1:4" x14ac:dyDescent="0.25">
      <c r="A2" s="59"/>
      <c r="B2" s="59"/>
    </row>
    <row r="3" spans="1:4" x14ac:dyDescent="0.25">
      <c r="A3" s="60" t="s">
        <v>1</v>
      </c>
      <c r="B3" s="61">
        <v>2017</v>
      </c>
    </row>
    <row r="4" spans="1:4" x14ac:dyDescent="0.25">
      <c r="A4" s="60"/>
      <c r="B4" s="62"/>
    </row>
    <row r="5" spans="1:4" x14ac:dyDescent="0.25">
      <c r="A5" s="63" t="s">
        <v>35</v>
      </c>
      <c r="B5" s="64">
        <f>+'Appendix 1'!B10</f>
        <v>158086</v>
      </c>
    </row>
    <row r="6" spans="1:4" x14ac:dyDescent="0.25">
      <c r="A6" s="60" t="s">
        <v>36</v>
      </c>
      <c r="B6" s="65">
        <v>25608</v>
      </c>
      <c r="D6" s="39"/>
    </row>
    <row r="7" spans="1:4" x14ac:dyDescent="0.25">
      <c r="A7" s="60" t="s">
        <v>37</v>
      </c>
      <c r="B7" s="65">
        <f>-256+11656-10395+1182-2399-541</f>
        <v>-753</v>
      </c>
    </row>
    <row r="8" spans="1:4" x14ac:dyDescent="0.25">
      <c r="A8" s="60" t="s">
        <v>38</v>
      </c>
      <c r="B8" s="65"/>
    </row>
    <row r="9" spans="1:4" x14ac:dyDescent="0.25">
      <c r="A9" s="84" t="s">
        <v>138</v>
      </c>
      <c r="B9" s="65">
        <v>-24924</v>
      </c>
    </row>
    <row r="10" spans="1:4" x14ac:dyDescent="0.25">
      <c r="A10" s="60" t="s">
        <v>39</v>
      </c>
      <c r="B10" s="65">
        <v>-25643</v>
      </c>
    </row>
    <row r="11" spans="1:4" x14ac:dyDescent="0.25">
      <c r="A11" s="60" t="s">
        <v>40</v>
      </c>
      <c r="B11" s="65">
        <v>24050</v>
      </c>
    </row>
    <row r="12" spans="1:4" x14ac:dyDescent="0.25">
      <c r="A12" s="60"/>
      <c r="B12" s="65"/>
    </row>
    <row r="13" spans="1:4" x14ac:dyDescent="0.25">
      <c r="A13" s="60" t="s">
        <v>41</v>
      </c>
      <c r="B13" s="65">
        <v>52</v>
      </c>
    </row>
    <row r="14" spans="1:4" x14ac:dyDescent="0.25">
      <c r="A14" s="60" t="s">
        <v>42</v>
      </c>
      <c r="B14" s="65">
        <v>-6518</v>
      </c>
    </row>
    <row r="15" spans="1:4" x14ac:dyDescent="0.25">
      <c r="A15" s="84" t="s">
        <v>144</v>
      </c>
      <c r="B15" s="65">
        <v>-31398</v>
      </c>
      <c r="C15" s="39"/>
    </row>
    <row r="16" spans="1:4" x14ac:dyDescent="0.25">
      <c r="A16" s="63" t="s">
        <v>43</v>
      </c>
      <c r="B16" s="64">
        <f>SUM(B5:B15)</f>
        <v>118560</v>
      </c>
    </row>
    <row r="17" spans="1:4" x14ac:dyDescent="0.25">
      <c r="A17" s="60"/>
      <c r="B17" s="66"/>
    </row>
    <row r="18" spans="1:4" x14ac:dyDescent="0.25">
      <c r="A18" s="60" t="s">
        <v>44</v>
      </c>
      <c r="B18" s="65">
        <v>-81277</v>
      </c>
      <c r="D18" s="39"/>
    </row>
    <row r="19" spans="1:4" x14ac:dyDescent="0.25">
      <c r="A19" s="60" t="s">
        <v>45</v>
      </c>
      <c r="B19" s="65">
        <v>2918</v>
      </c>
    </row>
    <row r="20" spans="1:4" x14ac:dyDescent="0.25">
      <c r="A20" s="60" t="s">
        <v>46</v>
      </c>
      <c r="B20" s="65">
        <v>-11946</v>
      </c>
    </row>
    <row r="21" spans="1:4" x14ac:dyDescent="0.25">
      <c r="A21" s="63" t="s">
        <v>47</v>
      </c>
      <c r="B21" s="64">
        <f>SUM(B18:B20)</f>
        <v>-90305</v>
      </c>
    </row>
    <row r="22" spans="1:4" x14ac:dyDescent="0.25">
      <c r="A22" s="60"/>
      <c r="B22" s="66"/>
    </row>
    <row r="23" spans="1:4" x14ac:dyDescent="0.25">
      <c r="A23" s="60" t="s">
        <v>48</v>
      </c>
      <c r="B23" s="65">
        <v>1904</v>
      </c>
    </row>
    <row r="24" spans="1:4" x14ac:dyDescent="0.25">
      <c r="A24" s="60" t="s">
        <v>49</v>
      </c>
      <c r="B24" s="65">
        <v>-332</v>
      </c>
    </row>
    <row r="25" spans="1:4" x14ac:dyDescent="0.25">
      <c r="A25" s="60" t="s">
        <v>50</v>
      </c>
      <c r="B25" s="65">
        <v>-24495</v>
      </c>
    </row>
    <row r="26" spans="1:4" x14ac:dyDescent="0.25">
      <c r="A26" s="60" t="s">
        <v>51</v>
      </c>
      <c r="B26" s="65">
        <v>-10000</v>
      </c>
    </row>
    <row r="27" spans="1:4" x14ac:dyDescent="0.25">
      <c r="A27" s="63" t="s">
        <v>52</v>
      </c>
      <c r="B27" s="64">
        <f>SUM(B23:B26)</f>
        <v>-32923</v>
      </c>
    </row>
    <row r="28" spans="1:4" x14ac:dyDescent="0.25">
      <c r="A28" s="60"/>
      <c r="B28" s="66"/>
    </row>
    <row r="29" spans="1:4" x14ac:dyDescent="0.25">
      <c r="A29" s="63" t="s">
        <v>53</v>
      </c>
      <c r="B29" s="64">
        <f>B16+B21+B27</f>
        <v>-4668</v>
      </c>
    </row>
    <row r="30" spans="1:4" x14ac:dyDescent="0.25">
      <c r="A30" s="60" t="s">
        <v>54</v>
      </c>
      <c r="B30" s="65">
        <v>17454</v>
      </c>
    </row>
    <row r="31" spans="1:4" x14ac:dyDescent="0.25">
      <c r="A31" s="63" t="s">
        <v>55</v>
      </c>
      <c r="B31" s="64">
        <f>SUM(B29:B30)</f>
        <v>12786</v>
      </c>
    </row>
    <row r="32" spans="1:4" x14ac:dyDescent="0.25">
      <c r="A32" s="59" t="s">
        <v>56</v>
      </c>
      <c r="B32" s="59"/>
    </row>
  </sheetData>
  <mergeCells count="1">
    <mergeCell ref="A1:B1"/>
  </mergeCells>
  <pageMargins left="0.7" right="0.7" top="0.75" bottom="0.75" header="0.3" footer="0.3"/>
  <pageSetup paperSize="9" orientation="portrait" r:id="rId1"/>
  <headerFooter>
    <oddHeader>&amp;L&amp;F&amp;R&amp;A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" defaultRowHeight="15.75" x14ac:dyDescent="0.25"/>
  <sheetData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zoomScaleNormal="100" workbookViewId="0">
      <selection activeCell="D14" sqref="D14"/>
    </sheetView>
  </sheetViews>
  <sheetFormatPr defaultColWidth="9" defaultRowHeight="14.25" x14ac:dyDescent="0.2"/>
  <cols>
    <col min="1" max="1" width="9" style="21"/>
    <col min="2" max="2" width="14.875" style="21" customWidth="1"/>
    <col min="3" max="4" width="13.375" style="21" customWidth="1"/>
    <col min="5" max="5" width="12.625" style="21" customWidth="1"/>
    <col min="6" max="6" width="13.375" style="21" customWidth="1"/>
    <col min="7" max="16384" width="9" style="21"/>
  </cols>
  <sheetData>
    <row r="1" spans="1:6" ht="21" thickBot="1" x14ac:dyDescent="0.35">
      <c r="A1" s="93" t="s">
        <v>57</v>
      </c>
      <c r="B1" s="94"/>
      <c r="C1" s="94"/>
      <c r="D1" s="94"/>
      <c r="E1" s="95"/>
      <c r="F1" s="96"/>
    </row>
    <row r="2" spans="1:6" ht="15" x14ac:dyDescent="0.25">
      <c r="A2" s="20"/>
      <c r="B2" s="20"/>
    </row>
    <row r="3" spans="1:6" x14ac:dyDescent="0.2">
      <c r="A3" s="92" t="s">
        <v>58</v>
      </c>
      <c r="B3" s="92"/>
      <c r="C3" s="92"/>
      <c r="D3" s="92"/>
      <c r="E3" s="22">
        <v>8400000</v>
      </c>
    </row>
    <row r="4" spans="1:6" x14ac:dyDescent="0.2">
      <c r="A4" s="92" t="s">
        <v>59</v>
      </c>
      <c r="B4" s="92"/>
      <c r="C4" s="92"/>
      <c r="D4" s="92"/>
      <c r="E4" s="22">
        <v>500000</v>
      </c>
    </row>
    <row r="5" spans="1:6" x14ac:dyDescent="0.2">
      <c r="A5" s="97" t="s">
        <v>60</v>
      </c>
      <c r="B5" s="98"/>
      <c r="C5" s="98"/>
      <c r="D5" s="99"/>
      <c r="E5" s="22">
        <v>1000000</v>
      </c>
    </row>
    <row r="6" spans="1:6" x14ac:dyDescent="0.2">
      <c r="A6" s="97" t="s">
        <v>61</v>
      </c>
      <c r="B6" s="98"/>
      <c r="C6" s="98"/>
      <c r="D6" s="99"/>
      <c r="E6" s="22">
        <v>350000</v>
      </c>
    </row>
    <row r="7" spans="1:6" x14ac:dyDescent="0.2">
      <c r="A7" s="92" t="s">
        <v>62</v>
      </c>
      <c r="B7" s="92"/>
      <c r="C7" s="92"/>
      <c r="D7" s="92"/>
      <c r="E7" s="22">
        <v>12000</v>
      </c>
    </row>
    <row r="8" spans="1:6" x14ac:dyDescent="0.2">
      <c r="A8" s="92" t="s">
        <v>63</v>
      </c>
      <c r="B8" s="92"/>
      <c r="C8" s="92"/>
      <c r="D8" s="92"/>
      <c r="E8" s="23">
        <v>269</v>
      </c>
    </row>
    <row r="9" spans="1:6" x14ac:dyDescent="0.2">
      <c r="A9" s="92" t="s">
        <v>64</v>
      </c>
      <c r="B9" s="92"/>
      <c r="C9" s="92"/>
      <c r="D9" s="92"/>
      <c r="E9" s="23">
        <v>125</v>
      </c>
    </row>
    <row r="10" spans="1:6" x14ac:dyDescent="0.2">
      <c r="A10" s="92" t="s">
        <v>65</v>
      </c>
      <c r="B10" s="92"/>
      <c r="C10" s="92"/>
      <c r="D10" s="92"/>
      <c r="E10" s="22">
        <v>10</v>
      </c>
    </row>
    <row r="11" spans="1:6" x14ac:dyDescent="0.2">
      <c r="A11" s="92" t="s">
        <v>66</v>
      </c>
      <c r="B11" s="92"/>
      <c r="C11" s="92"/>
      <c r="D11" s="92"/>
      <c r="E11" s="24">
        <v>9</v>
      </c>
    </row>
    <row r="12" spans="1:6" x14ac:dyDescent="0.2">
      <c r="A12" s="25"/>
      <c r="B12" s="25"/>
      <c r="C12" s="25"/>
      <c r="D12" s="25"/>
      <c r="E12" s="77"/>
    </row>
    <row r="13" spans="1:6" x14ac:dyDescent="0.2">
      <c r="C13" s="26"/>
    </row>
    <row r="14" spans="1:6" ht="28.5" x14ac:dyDescent="0.2">
      <c r="A14" s="27" t="s">
        <v>67</v>
      </c>
      <c r="B14" s="28" t="s">
        <v>68</v>
      </c>
      <c r="C14" s="27" t="s">
        <v>70</v>
      </c>
      <c r="D14" s="27" t="s">
        <v>71</v>
      </c>
    </row>
    <row r="15" spans="1:6" x14ac:dyDescent="0.2">
      <c r="A15" s="27"/>
      <c r="B15" s="28" t="s">
        <v>69</v>
      </c>
      <c r="C15" s="27" t="s">
        <v>69</v>
      </c>
      <c r="D15" s="28" t="s">
        <v>69</v>
      </c>
    </row>
    <row r="16" spans="1:6" x14ac:dyDescent="0.2">
      <c r="A16" s="29">
        <v>0</v>
      </c>
      <c r="B16" s="41"/>
      <c r="C16" s="41"/>
      <c r="D16" s="41"/>
      <c r="E16" s="26"/>
      <c r="F16" s="26"/>
    </row>
    <row r="17" spans="1:6" x14ac:dyDescent="0.2">
      <c r="A17" s="29">
        <v>1</v>
      </c>
      <c r="B17" s="41"/>
      <c r="C17" s="41"/>
      <c r="D17" s="41"/>
      <c r="E17" s="26"/>
      <c r="F17" s="26"/>
    </row>
    <row r="18" spans="1:6" x14ac:dyDescent="0.2">
      <c r="A18" s="29">
        <v>2</v>
      </c>
      <c r="B18" s="41"/>
      <c r="C18" s="41"/>
      <c r="D18" s="41"/>
      <c r="E18" s="26"/>
      <c r="F18" s="26"/>
    </row>
    <row r="19" spans="1:6" x14ac:dyDescent="0.2">
      <c r="A19" s="29">
        <v>3</v>
      </c>
      <c r="B19" s="41"/>
      <c r="C19" s="41"/>
      <c r="D19" s="41"/>
      <c r="E19" s="26"/>
      <c r="F19" s="26"/>
    </row>
    <row r="20" spans="1:6" x14ac:dyDescent="0.2">
      <c r="A20" s="29">
        <v>4</v>
      </c>
      <c r="B20" s="41"/>
      <c r="C20" s="41"/>
      <c r="D20" s="41"/>
      <c r="E20" s="26"/>
      <c r="F20" s="26"/>
    </row>
    <row r="21" spans="1:6" x14ac:dyDescent="0.2">
      <c r="A21" s="29">
        <v>5</v>
      </c>
      <c r="B21" s="41"/>
      <c r="C21" s="41"/>
      <c r="D21" s="41"/>
      <c r="E21" s="26"/>
      <c r="F21" s="26"/>
    </row>
    <row r="22" spans="1:6" x14ac:dyDescent="0.2">
      <c r="A22" s="29">
        <v>6</v>
      </c>
      <c r="B22" s="42"/>
      <c r="C22" s="41"/>
      <c r="D22" s="41"/>
      <c r="E22" s="26"/>
      <c r="F22" s="26"/>
    </row>
    <row r="23" spans="1:6" x14ac:dyDescent="0.2">
      <c r="A23" s="29">
        <v>7</v>
      </c>
      <c r="B23" s="42"/>
      <c r="C23" s="41"/>
      <c r="D23" s="41"/>
      <c r="E23" s="26"/>
      <c r="F23" s="26"/>
    </row>
    <row r="24" spans="1:6" x14ac:dyDescent="0.2">
      <c r="A24" s="29">
        <v>8</v>
      </c>
      <c r="B24" s="42"/>
      <c r="C24" s="41"/>
      <c r="D24" s="41"/>
      <c r="E24" s="26"/>
      <c r="F24" s="26"/>
    </row>
    <row r="25" spans="1:6" x14ac:dyDescent="0.2">
      <c r="A25" s="29">
        <v>9</v>
      </c>
      <c r="B25" s="42"/>
      <c r="C25" s="41"/>
      <c r="D25" s="41"/>
      <c r="E25" s="26"/>
      <c r="F25" s="26"/>
    </row>
    <row r="26" spans="1:6" x14ac:dyDescent="0.2">
      <c r="A26" s="29">
        <v>10</v>
      </c>
      <c r="B26" s="43"/>
      <c r="C26" s="41"/>
      <c r="D26" s="41"/>
      <c r="E26" s="26"/>
      <c r="F26" s="26"/>
    </row>
  </sheetData>
  <mergeCells count="10">
    <mergeCell ref="A11:D11"/>
    <mergeCell ref="A10:D10"/>
    <mergeCell ref="A1:F1"/>
    <mergeCell ref="A3:D3"/>
    <mergeCell ref="A6:D6"/>
    <mergeCell ref="A7:D7"/>
    <mergeCell ref="A8:D8"/>
    <mergeCell ref="A9:D9"/>
    <mergeCell ref="A4:D4"/>
    <mergeCell ref="A5:D5"/>
  </mergeCells>
  <pageMargins left="0.7" right="0.7" top="0.75" bottom="0.75" header="0.3" footer="0.3"/>
  <pageSetup paperSize="9" orientation="portrait" r:id="rId1"/>
  <headerFooter>
    <oddHeader>&amp;L&amp;F&amp;R&amp;A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zoomScaleNormal="100" workbookViewId="0">
      <selection activeCell="C24" sqref="C24"/>
    </sheetView>
  </sheetViews>
  <sheetFormatPr defaultColWidth="9" defaultRowHeight="15" x14ac:dyDescent="0.2"/>
  <cols>
    <col min="1" max="1" width="28.125" style="33" customWidth="1"/>
    <col min="2" max="3" width="15.625" style="33" customWidth="1"/>
    <col min="4" max="4" width="17.375" style="33" customWidth="1"/>
    <col min="5" max="16384" width="9" style="33"/>
  </cols>
  <sheetData>
    <row r="1" spans="1:4" ht="21" thickBot="1" x14ac:dyDescent="0.35">
      <c r="A1" s="87" t="s">
        <v>139</v>
      </c>
      <c r="B1" s="88"/>
      <c r="C1" s="88"/>
      <c r="D1" s="89"/>
    </row>
    <row r="4" spans="1:4" ht="30" x14ac:dyDescent="0.2">
      <c r="A4" s="76" t="s">
        <v>31</v>
      </c>
      <c r="B4" s="44" t="s">
        <v>76</v>
      </c>
      <c r="C4" s="45" t="s">
        <v>77</v>
      </c>
      <c r="D4" s="44" t="s">
        <v>78</v>
      </c>
    </row>
    <row r="5" spans="1:4" ht="15.75" customHeight="1" x14ac:dyDescent="0.2">
      <c r="A5" s="75" t="s">
        <v>72</v>
      </c>
      <c r="B5" s="46">
        <v>40</v>
      </c>
      <c r="C5" s="46">
        <v>46</v>
      </c>
      <c r="D5" s="46">
        <v>1500000</v>
      </c>
    </row>
    <row r="6" spans="1:4" ht="15.75" customHeight="1" x14ac:dyDescent="0.2">
      <c r="A6" s="75" t="s">
        <v>73</v>
      </c>
      <c r="B6" s="46">
        <v>18</v>
      </c>
      <c r="C6" s="46">
        <v>25</v>
      </c>
      <c r="D6" s="46">
        <v>756000</v>
      </c>
    </row>
    <row r="7" spans="1:4" ht="15.75" customHeight="1" x14ac:dyDescent="0.2">
      <c r="A7" s="75" t="s">
        <v>74</v>
      </c>
      <c r="B7" s="46">
        <v>40000</v>
      </c>
      <c r="C7" s="46">
        <v>40000</v>
      </c>
      <c r="D7" s="47"/>
    </row>
    <row r="8" spans="1:4" ht="30" x14ac:dyDescent="0.2">
      <c r="A8" s="75" t="s">
        <v>75</v>
      </c>
      <c r="B8" s="67">
        <v>3.1</v>
      </c>
      <c r="C8" s="67">
        <v>4.25</v>
      </c>
      <c r="D8" s="47" t="s">
        <v>31</v>
      </c>
    </row>
  </sheetData>
  <mergeCells count="1">
    <mergeCell ref="A1:D1"/>
  </mergeCells>
  <pageMargins left="0.7" right="0.7" top="0.75" bottom="0.75" header="0.3" footer="0.3"/>
  <pageSetup paperSize="9" orientation="portrait" r:id="rId1"/>
  <headerFooter>
    <oddHeader>&amp;L&amp;F&amp;R&amp;A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zoomScaleNormal="100" workbookViewId="0">
      <selection activeCell="B24" sqref="B24"/>
    </sheetView>
  </sheetViews>
  <sheetFormatPr defaultColWidth="9" defaultRowHeight="14.25" x14ac:dyDescent="0.2"/>
  <cols>
    <col min="1" max="1" width="4.625" style="58" customWidth="1"/>
    <col min="2" max="2" width="15" style="21" customWidth="1"/>
    <col min="3" max="4" width="11.75" style="21" customWidth="1"/>
    <col min="5" max="5" width="20.375" style="21" customWidth="1"/>
    <col min="6" max="6" width="11" style="21" customWidth="1"/>
    <col min="7" max="7" width="10.5" style="21" customWidth="1"/>
    <col min="8" max="16384" width="9" style="21"/>
  </cols>
  <sheetData>
    <row r="1" spans="1:10" ht="19.5" customHeight="1" thickBot="1" x14ac:dyDescent="0.35">
      <c r="A1" s="93" t="s">
        <v>79</v>
      </c>
      <c r="B1" s="94"/>
      <c r="C1" s="94"/>
      <c r="D1" s="94"/>
      <c r="E1" s="94"/>
      <c r="F1" s="94"/>
      <c r="G1" s="100"/>
    </row>
    <row r="2" spans="1:10" ht="8.25" customHeight="1" x14ac:dyDescent="0.2"/>
    <row r="3" spans="1:10" ht="15.75" customHeight="1" x14ac:dyDescent="0.2">
      <c r="B3" s="21" t="s">
        <v>90</v>
      </c>
    </row>
    <row r="4" spans="1:10" ht="18" customHeight="1" x14ac:dyDescent="0.2">
      <c r="B4" s="21" t="s">
        <v>91</v>
      </c>
    </row>
    <row r="5" spans="1:10" ht="8.25" customHeight="1" x14ac:dyDescent="0.2"/>
    <row r="6" spans="1:10" x14ac:dyDescent="0.2">
      <c r="A6" s="58" t="s">
        <v>80</v>
      </c>
      <c r="B6" s="21" t="s">
        <v>92</v>
      </c>
    </row>
    <row r="7" spans="1:10" s="58" customFormat="1" x14ac:dyDescent="0.2">
      <c r="B7" s="29"/>
      <c r="C7" s="29" t="s">
        <v>108</v>
      </c>
      <c r="D7" s="29" t="s">
        <v>109</v>
      </c>
      <c r="E7" s="29" t="s">
        <v>110</v>
      </c>
      <c r="F7" s="29" t="s">
        <v>111</v>
      </c>
      <c r="G7" s="29" t="s">
        <v>112</v>
      </c>
    </row>
    <row r="8" spans="1:10" ht="15" x14ac:dyDescent="0.2">
      <c r="B8" s="56" t="s">
        <v>93</v>
      </c>
      <c r="C8" s="69">
        <v>6215</v>
      </c>
      <c r="D8" s="69">
        <v>5322</v>
      </c>
      <c r="E8" s="69">
        <v>5120</v>
      </c>
      <c r="F8" s="69">
        <v>7335</v>
      </c>
      <c r="G8" s="73">
        <v>7925</v>
      </c>
    </row>
    <row r="9" spans="1:10" ht="15" x14ac:dyDescent="0.2">
      <c r="B9" s="55" t="s">
        <v>94</v>
      </c>
      <c r="C9" s="69">
        <f>+C8*0.6</f>
        <v>3729</v>
      </c>
      <c r="D9" s="69">
        <f>+D8*0.6</f>
        <v>3193.2</v>
      </c>
      <c r="E9" s="69">
        <f>+E8*0.6</f>
        <v>3072</v>
      </c>
      <c r="F9" s="69">
        <f>+F8*0.6</f>
        <v>4401</v>
      </c>
      <c r="G9" s="70">
        <f>+G8*0.6</f>
        <v>4755</v>
      </c>
    </row>
    <row r="10" spans="1:10" ht="15" x14ac:dyDescent="0.2">
      <c r="B10" s="57" t="s">
        <v>95</v>
      </c>
      <c r="C10" s="71">
        <v>4050</v>
      </c>
      <c r="D10" s="71">
        <v>2800</v>
      </c>
      <c r="E10" s="71">
        <v>3200</v>
      </c>
      <c r="F10" s="71">
        <v>4800</v>
      </c>
      <c r="G10" s="72">
        <v>4800</v>
      </c>
    </row>
    <row r="12" spans="1:10" x14ac:dyDescent="0.2">
      <c r="A12" s="58" t="s">
        <v>81</v>
      </c>
      <c r="B12" s="21" t="s">
        <v>96</v>
      </c>
      <c r="F12" s="74">
        <v>30</v>
      </c>
      <c r="G12" s="21" t="s">
        <v>113</v>
      </c>
      <c r="H12" s="58"/>
      <c r="I12" s="58"/>
      <c r="J12" s="58"/>
    </row>
    <row r="13" spans="1:10" x14ac:dyDescent="0.2">
      <c r="B13" s="21" t="s">
        <v>97</v>
      </c>
      <c r="F13" s="74">
        <v>70</v>
      </c>
      <c r="G13" s="21" t="s">
        <v>113</v>
      </c>
      <c r="H13" s="50"/>
      <c r="I13" s="50"/>
      <c r="J13" s="50"/>
    </row>
    <row r="14" spans="1:10" x14ac:dyDescent="0.2">
      <c r="A14" s="58" t="s">
        <v>82</v>
      </c>
      <c r="B14" s="21" t="s">
        <v>98</v>
      </c>
      <c r="F14" s="68"/>
      <c r="H14" s="50"/>
      <c r="I14" s="50"/>
      <c r="J14" s="50"/>
    </row>
    <row r="15" spans="1:10" x14ac:dyDescent="0.2">
      <c r="A15" s="58" t="s">
        <v>83</v>
      </c>
      <c r="B15" s="21" t="s">
        <v>99</v>
      </c>
      <c r="F15" s="68"/>
      <c r="H15" s="50"/>
      <c r="I15" s="50"/>
      <c r="J15" s="50"/>
    </row>
    <row r="16" spans="1:10" x14ac:dyDescent="0.2">
      <c r="B16" s="21" t="s">
        <v>100</v>
      </c>
      <c r="F16" s="68"/>
      <c r="H16" s="50"/>
      <c r="I16" s="50"/>
      <c r="J16" s="50"/>
    </row>
    <row r="17" spans="1:10" x14ac:dyDescent="0.2">
      <c r="B17" s="21" t="s">
        <v>101</v>
      </c>
      <c r="F17" s="74">
        <v>1100</v>
      </c>
      <c r="G17" s="21" t="s">
        <v>69</v>
      </c>
      <c r="H17" s="50"/>
      <c r="I17" s="50"/>
      <c r="J17" s="50"/>
    </row>
    <row r="18" spans="1:10" x14ac:dyDescent="0.2">
      <c r="B18" s="31" t="s">
        <v>102</v>
      </c>
      <c r="F18" s="74">
        <v>1230</v>
      </c>
      <c r="G18" s="21" t="s">
        <v>69</v>
      </c>
      <c r="H18" s="50"/>
      <c r="I18" s="50"/>
      <c r="J18" s="50"/>
    </row>
    <row r="19" spans="1:10" x14ac:dyDescent="0.2">
      <c r="B19" s="32" t="s">
        <v>103</v>
      </c>
      <c r="F19" s="74">
        <v>1025</v>
      </c>
      <c r="G19" s="21" t="s">
        <v>69</v>
      </c>
      <c r="H19" s="50"/>
      <c r="I19" s="50"/>
      <c r="J19" s="50"/>
    </row>
    <row r="20" spans="1:10" x14ac:dyDescent="0.2">
      <c r="A20" s="58" t="s">
        <v>84</v>
      </c>
      <c r="B20" s="21" t="s">
        <v>104</v>
      </c>
      <c r="F20" s="74"/>
    </row>
    <row r="21" spans="1:10" x14ac:dyDescent="0.2">
      <c r="B21" s="83" t="s">
        <v>141</v>
      </c>
      <c r="C21" s="83"/>
      <c r="D21" s="83"/>
      <c r="E21" s="83"/>
      <c r="F21" s="74">
        <v>75</v>
      </c>
      <c r="G21" s="21" t="s">
        <v>69</v>
      </c>
    </row>
    <row r="22" spans="1:10" x14ac:dyDescent="0.2">
      <c r="B22" s="21" t="s">
        <v>105</v>
      </c>
      <c r="F22" s="74">
        <v>45</v>
      </c>
      <c r="G22" s="21" t="s">
        <v>69</v>
      </c>
    </row>
    <row r="23" spans="1:10" x14ac:dyDescent="0.2">
      <c r="A23" s="58" t="s">
        <v>85</v>
      </c>
      <c r="B23" s="21" t="s">
        <v>106</v>
      </c>
      <c r="F23" s="74">
        <v>350</v>
      </c>
      <c r="G23" s="21" t="s">
        <v>69</v>
      </c>
    </row>
    <row r="24" spans="1:10" x14ac:dyDescent="0.2">
      <c r="A24" s="58" t="s">
        <v>86</v>
      </c>
      <c r="B24" s="21" t="s">
        <v>147</v>
      </c>
      <c r="F24" s="74">
        <v>2000</v>
      </c>
      <c r="G24" s="21" t="s">
        <v>69</v>
      </c>
    </row>
    <row r="25" spans="1:10" x14ac:dyDescent="0.2">
      <c r="A25" s="58" t="s">
        <v>87</v>
      </c>
      <c r="B25" s="21" t="s">
        <v>107</v>
      </c>
      <c r="F25" s="74">
        <v>250</v>
      </c>
      <c r="G25" s="21" t="s">
        <v>69</v>
      </c>
    </row>
    <row r="26" spans="1:10" x14ac:dyDescent="0.2">
      <c r="A26" s="58" t="s">
        <v>88</v>
      </c>
      <c r="B26" s="83" t="s">
        <v>142</v>
      </c>
      <c r="F26" s="74">
        <v>1200</v>
      </c>
      <c r="G26" s="21" t="s">
        <v>69</v>
      </c>
    </row>
    <row r="27" spans="1:10" x14ac:dyDescent="0.2">
      <c r="A27" s="58" t="s">
        <v>89</v>
      </c>
      <c r="B27" s="83" t="s">
        <v>143</v>
      </c>
      <c r="C27" s="83"/>
      <c r="F27" s="74">
        <v>500</v>
      </c>
      <c r="G27" s="21" t="s">
        <v>69</v>
      </c>
    </row>
  </sheetData>
  <mergeCells count="1">
    <mergeCell ref="A1:G1"/>
  </mergeCells>
  <pageMargins left="0.51181102362204722" right="0.51181102362204722" top="0.74803149606299213" bottom="0.74803149606299213" header="0.31496062992125984" footer="0.31496062992125984"/>
  <pageSetup paperSize="9" orientation="portrait" horizontalDpi="4294967293" r:id="rId1"/>
  <headerFooter>
    <oddHeader>&amp;L&amp;F&amp;R&amp;A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zoomScaleNormal="100" workbookViewId="0">
      <selection activeCell="A35" sqref="A35"/>
    </sheetView>
  </sheetViews>
  <sheetFormatPr defaultColWidth="9" defaultRowHeight="15" x14ac:dyDescent="0.2"/>
  <cols>
    <col min="1" max="1" width="39.375" style="33" customWidth="1"/>
    <col min="2" max="4" width="12.375" style="33" customWidth="1"/>
    <col min="5" max="5" width="10.75" style="33" customWidth="1"/>
    <col min="6" max="16384" width="9" style="33"/>
  </cols>
  <sheetData>
    <row r="1" spans="1:5" ht="21" thickBot="1" x14ac:dyDescent="0.35">
      <c r="A1" s="93" t="s">
        <v>114</v>
      </c>
      <c r="B1" s="94"/>
      <c r="C1" s="94"/>
      <c r="D1" s="94"/>
      <c r="E1" s="100"/>
    </row>
    <row r="4" spans="1:5" ht="15.75" x14ac:dyDescent="0.25">
      <c r="A4" s="101" t="s">
        <v>137</v>
      </c>
      <c r="B4" s="101"/>
      <c r="C4" s="101"/>
      <c r="D4" s="101"/>
      <c r="E4" s="101"/>
    </row>
    <row r="5" spans="1:5" s="54" customFormat="1" x14ac:dyDescent="0.2">
      <c r="A5" s="34"/>
      <c r="B5" s="34" t="s">
        <v>110</v>
      </c>
      <c r="C5" s="34" t="s">
        <v>111</v>
      </c>
      <c r="D5" s="34" t="s">
        <v>112</v>
      </c>
      <c r="E5" s="34" t="s">
        <v>136</v>
      </c>
    </row>
    <row r="6" spans="1:5" x14ac:dyDescent="0.2">
      <c r="A6" s="35" t="s">
        <v>3</v>
      </c>
      <c r="B6" s="48"/>
      <c r="C6" s="48"/>
      <c r="D6" s="48"/>
      <c r="E6" s="48"/>
    </row>
    <row r="7" spans="1:5" x14ac:dyDescent="0.2">
      <c r="A7" s="36" t="s">
        <v>115</v>
      </c>
      <c r="B7" s="51"/>
      <c r="C7" s="51"/>
      <c r="D7" s="51"/>
      <c r="E7" s="51"/>
    </row>
    <row r="8" spans="1:5" x14ac:dyDescent="0.2">
      <c r="A8" s="35" t="s">
        <v>116</v>
      </c>
      <c r="B8" s="49"/>
      <c r="C8" s="49"/>
      <c r="D8" s="49"/>
      <c r="E8" s="49"/>
    </row>
    <row r="9" spans="1:5" x14ac:dyDescent="0.2">
      <c r="A9" s="36" t="s">
        <v>117</v>
      </c>
      <c r="B9" s="49"/>
      <c r="C9" s="49"/>
      <c r="D9" s="49"/>
      <c r="E9" s="49"/>
    </row>
    <row r="10" spans="1:5" x14ac:dyDescent="0.2">
      <c r="A10" s="35" t="s">
        <v>118</v>
      </c>
      <c r="B10" s="48"/>
      <c r="C10" s="48"/>
      <c r="D10" s="48"/>
      <c r="E10" s="48"/>
    </row>
    <row r="11" spans="1:5" x14ac:dyDescent="0.2">
      <c r="A11" s="52" t="s">
        <v>119</v>
      </c>
      <c r="B11" s="49"/>
      <c r="C11" s="49"/>
      <c r="D11" s="49"/>
      <c r="E11" s="49"/>
    </row>
    <row r="12" spans="1:5" x14ac:dyDescent="0.2">
      <c r="A12" s="36" t="s">
        <v>120</v>
      </c>
      <c r="B12" s="51"/>
      <c r="C12" s="51"/>
      <c r="D12" s="51"/>
      <c r="E12" s="51"/>
    </row>
    <row r="13" spans="1:5" x14ac:dyDescent="0.2">
      <c r="A13" s="37" t="s">
        <v>35</v>
      </c>
      <c r="B13" s="49"/>
      <c r="C13" s="49"/>
      <c r="D13" s="49"/>
      <c r="E13" s="49"/>
    </row>
    <row r="14" spans="1:5" x14ac:dyDescent="0.2">
      <c r="A14" s="36" t="s">
        <v>121</v>
      </c>
      <c r="B14" s="49"/>
      <c r="C14" s="49"/>
      <c r="D14" s="49"/>
      <c r="E14" s="49"/>
    </row>
    <row r="15" spans="1:5" x14ac:dyDescent="0.2">
      <c r="A15" s="38" t="s">
        <v>122</v>
      </c>
      <c r="B15" s="53"/>
      <c r="C15" s="53"/>
      <c r="D15" s="53"/>
      <c r="E15" s="53"/>
    </row>
    <row r="16" spans="1:5" x14ac:dyDescent="0.2">
      <c r="A16" s="40"/>
    </row>
    <row r="18" spans="1:4" ht="15.75" x14ac:dyDescent="0.25">
      <c r="A18" s="101" t="s">
        <v>123</v>
      </c>
      <c r="B18" s="101"/>
      <c r="C18" s="101"/>
      <c r="D18" s="101"/>
    </row>
    <row r="19" spans="1:4" x14ac:dyDescent="0.2">
      <c r="A19" s="79"/>
      <c r="B19" s="34" t="s">
        <v>110</v>
      </c>
      <c r="C19" s="34" t="s">
        <v>111</v>
      </c>
      <c r="D19" s="34" t="s">
        <v>112</v>
      </c>
    </row>
    <row r="20" spans="1:4" x14ac:dyDescent="0.2">
      <c r="A20" s="80" t="s">
        <v>124</v>
      </c>
      <c r="B20" s="48"/>
      <c r="C20" s="48"/>
      <c r="D20" s="48"/>
    </row>
    <row r="21" spans="1:4" x14ac:dyDescent="0.2">
      <c r="A21" s="78" t="s">
        <v>125</v>
      </c>
      <c r="B21" s="49"/>
      <c r="C21" s="49"/>
      <c r="D21" s="49"/>
    </row>
    <row r="22" spans="1:4" x14ac:dyDescent="0.2">
      <c r="A22" s="81" t="s">
        <v>126</v>
      </c>
      <c r="B22" s="49"/>
      <c r="C22" s="49"/>
      <c r="D22" s="49"/>
    </row>
    <row r="23" spans="1:4" x14ac:dyDescent="0.2">
      <c r="A23" s="79" t="s">
        <v>127</v>
      </c>
      <c r="B23" s="53"/>
      <c r="C23" s="53"/>
      <c r="D23" s="53"/>
    </row>
    <row r="24" spans="1:4" x14ac:dyDescent="0.2">
      <c r="A24" s="78"/>
      <c r="B24" s="49"/>
      <c r="C24" s="49"/>
      <c r="D24" s="49"/>
    </row>
    <row r="25" spans="1:4" x14ac:dyDescent="0.2">
      <c r="A25" s="82" t="s">
        <v>128</v>
      </c>
      <c r="B25" s="49"/>
      <c r="C25" s="49"/>
      <c r="D25" s="49"/>
    </row>
    <row r="26" spans="1:4" x14ac:dyDescent="0.2">
      <c r="A26" s="78" t="s">
        <v>129</v>
      </c>
      <c r="B26" s="49"/>
      <c r="C26" s="49"/>
      <c r="D26" s="49"/>
    </row>
    <row r="27" spans="1:4" x14ac:dyDescent="0.2">
      <c r="A27" s="78" t="s">
        <v>130</v>
      </c>
      <c r="B27" s="49"/>
      <c r="C27" s="49"/>
      <c r="D27" s="49"/>
    </row>
    <row r="28" spans="1:4" x14ac:dyDescent="0.2">
      <c r="A28" s="78" t="s">
        <v>131</v>
      </c>
      <c r="B28" s="49"/>
      <c r="C28" s="49"/>
      <c r="D28" s="49"/>
    </row>
    <row r="29" spans="1:4" x14ac:dyDescent="0.2">
      <c r="A29" s="78" t="s">
        <v>132</v>
      </c>
      <c r="B29" s="49"/>
      <c r="C29" s="49"/>
      <c r="D29" s="49"/>
    </row>
    <row r="30" spans="1:4" x14ac:dyDescent="0.2">
      <c r="A30" s="78" t="s">
        <v>133</v>
      </c>
      <c r="B30" s="49"/>
      <c r="C30" s="49"/>
      <c r="D30" s="49"/>
    </row>
    <row r="31" spans="1:4" x14ac:dyDescent="0.2">
      <c r="A31" s="81" t="s">
        <v>145</v>
      </c>
      <c r="B31" s="51"/>
      <c r="C31" s="51"/>
      <c r="D31" s="51"/>
    </row>
    <row r="32" spans="1:4" x14ac:dyDescent="0.2">
      <c r="A32" s="79" t="s">
        <v>134</v>
      </c>
      <c r="B32" s="53"/>
      <c r="C32" s="53"/>
      <c r="D32" s="53"/>
    </row>
    <row r="33" spans="1:4" x14ac:dyDescent="0.2">
      <c r="A33" s="78"/>
      <c r="B33" s="49"/>
      <c r="C33" s="49"/>
      <c r="D33" s="49"/>
    </row>
    <row r="34" spans="1:4" x14ac:dyDescent="0.2">
      <c r="A34" s="78" t="s">
        <v>135</v>
      </c>
      <c r="B34" s="49"/>
      <c r="C34" s="49"/>
      <c r="D34" s="49"/>
    </row>
    <row r="35" spans="1:4" x14ac:dyDescent="0.2">
      <c r="A35" s="85" t="s">
        <v>146</v>
      </c>
      <c r="B35" s="49"/>
      <c r="C35" s="49"/>
      <c r="D35" s="49"/>
    </row>
    <row r="36" spans="1:4" x14ac:dyDescent="0.2">
      <c r="A36" s="86" t="s">
        <v>140</v>
      </c>
      <c r="B36" s="53"/>
      <c r="C36" s="53"/>
      <c r="D36" s="53"/>
    </row>
  </sheetData>
  <mergeCells count="3">
    <mergeCell ref="A1:E1"/>
    <mergeCell ref="A4:E4"/>
    <mergeCell ref="A18:D18"/>
  </mergeCells>
  <pageMargins left="0.51181102362204722" right="0.31496062992125984" top="0.74803149606299213" bottom="0.74803149606299213" header="0.31496062992125984" footer="0.31496062992125984"/>
  <pageSetup paperSize="9" orientation="portrait" horizontalDpi="4294967293" r:id="rId1"/>
  <headerFooter>
    <oddHeader>&amp;L&amp;F&amp;R&amp;A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Appendix 1</vt:lpstr>
      <vt:lpstr>Appendix 2</vt:lpstr>
      <vt:lpstr>Ark3</vt:lpstr>
      <vt:lpstr>Appendix 3</vt:lpstr>
      <vt:lpstr>Appendix 4</vt:lpstr>
      <vt:lpstr>Appendix 5</vt:lpstr>
      <vt:lpstr>Appendix 6</vt:lpstr>
    </vt:vector>
  </TitlesOfParts>
  <Company>Niels Brock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Gitte Jørgensen</dc:creator>
  <cp:lastModifiedBy>Stine Veilgaard</cp:lastModifiedBy>
  <cp:lastPrinted>2019-01-30T08:44:57Z</cp:lastPrinted>
  <dcterms:created xsi:type="dcterms:W3CDTF">2012-08-14T12:42:11Z</dcterms:created>
  <dcterms:modified xsi:type="dcterms:W3CDTF">2019-04-10T11:32:00Z</dcterms:modified>
</cp:coreProperties>
</file>